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15.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omments6.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omments7.xml" ContentType="application/vnd.openxmlformats-officedocument.spreadsheetml.comments+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omments8.xml" ContentType="application/vnd.openxmlformats-officedocument.spreadsheetml.comments+xml"/>
  <Override PartName="/xl/charts/chart26.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3.xml" ContentType="application/vnd.openxmlformats-officedocument.drawing+xml"/>
  <Override PartName="/xl/comments9.xml" ContentType="application/vnd.openxmlformats-officedocument.spreadsheetml.comments+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4.xml" ContentType="application/vnd.openxmlformats-officedocument.drawing+xml"/>
  <Override PartName="/xl/comments10.xml" ContentType="application/vnd.openxmlformats-officedocument.spreadsheetml.comments+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5.xml" ContentType="application/vnd.openxmlformats-officedocument.drawing+xml"/>
  <Override PartName="/xl/comments11.xml" ContentType="application/vnd.openxmlformats-officedocument.spreadsheetml.comment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6.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7.xml" ContentType="application/vnd.openxmlformats-officedocument.drawing+xml"/>
  <Override PartName="/xl/comments12.xml" ContentType="application/vnd.openxmlformats-officedocument.spreadsheetml.comments+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8.xml" ContentType="application/vnd.openxmlformats-officedocument.drawing+xml"/>
  <Override PartName="/xl/charts/chart45.xml" ContentType="application/vnd.openxmlformats-officedocument.drawingml.chart+xml"/>
  <Override PartName="/xl/drawings/drawing19.xml" ContentType="application/vnd.openxmlformats-officedocument.drawing+xml"/>
  <Override PartName="/xl/comments13.xml" ContentType="application/vnd.openxmlformats-officedocument.spreadsheetml.comments+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20.xml" ContentType="application/vnd.openxmlformats-officedocument.drawing+xml"/>
  <Override PartName="/xl/comments14.xml" ContentType="application/vnd.openxmlformats-officedocument.spreadsheetml.comments+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1.xml" ContentType="application/vnd.openxmlformats-officedocument.drawing+xml"/>
  <Override PartName="/xl/comments15.xml" ContentType="application/vnd.openxmlformats-officedocument.spreadsheetml.comments+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22.xml" ContentType="application/vnd.openxmlformats-officedocument.drawing+xml"/>
  <Override PartName="/xl/comments16.xml" ContentType="application/vnd.openxmlformats-officedocument.spreadsheetml.comments+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3.xml" ContentType="application/vnd.openxmlformats-officedocument.drawing+xml"/>
  <Override PartName="/xl/comments17.xml" ContentType="application/vnd.openxmlformats-officedocument.spreadsheetml.comments+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24.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5.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26.xml" ContentType="application/vnd.openxmlformats-officedocument.drawing+xml"/>
  <Override PartName="/xl/comments18.xml" ContentType="application/vnd.openxmlformats-officedocument.spreadsheetml.comments+xml"/>
  <Override PartName="/xl/charts/chart69.xml" ContentType="application/vnd.openxmlformats-officedocument.drawingml.chart+xml"/>
  <Override PartName="/xl/drawings/drawing27.xml" ContentType="application/vnd.openxmlformats-officedocument.drawing+xml"/>
  <Override PartName="/xl/comments19.xml" ContentType="application/vnd.openxmlformats-officedocument.spreadsheetml.comments+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drawings/drawing28.xml" ContentType="application/vnd.openxmlformats-officedocument.drawing+xml"/>
  <Override PartName="/xl/comments20.xml" ContentType="application/vnd.openxmlformats-officedocument.spreadsheetml.comments+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9.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30.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31.xml" ContentType="application/vnd.openxmlformats-officedocument.drawing+xml"/>
  <Override PartName="/xl/comments21.xml" ContentType="application/vnd.openxmlformats-officedocument.spreadsheetml.comments+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32.xml" ContentType="application/vnd.openxmlformats-officedocument.drawing+xml"/>
  <Override PartName="/xl/comments22.xml" ContentType="application/vnd.openxmlformats-officedocument.spreadsheetml.comments+xml"/>
  <Override PartName="/xl/charts/chart84.xml" ContentType="application/vnd.openxmlformats-officedocument.drawingml.chart+xml"/>
  <Override PartName="/xl/drawings/drawing33.xml" ContentType="application/vnd.openxmlformats-officedocument.drawing+xml"/>
  <Override PartName="/xl/charts/chart85.xml" ContentType="application/vnd.openxmlformats-officedocument.drawingml.chart+xml"/>
  <Override PartName="/xl/drawings/drawing34.xml" ContentType="application/vnd.openxmlformats-officedocument.drawing+xml"/>
  <Override PartName="/xl/charts/chart86.xml" ContentType="application/vnd.openxmlformats-officedocument.drawingml.chart+xml"/>
  <Override PartName="/xl/drawings/drawing35.xml" ContentType="application/vnd.openxmlformats-officedocument.drawing+xml"/>
  <Override PartName="/xl/charts/chart87.xml" ContentType="application/vnd.openxmlformats-officedocument.drawingml.chart+xml"/>
  <Override PartName="/xl/drawings/drawing36.xml" ContentType="application/vnd.openxmlformats-officedocument.drawing+xml"/>
  <Override PartName="/xl/charts/chart88.xml" ContentType="application/vnd.openxmlformats-officedocument.drawingml.chart+xml"/>
  <Override PartName="/xl/drawings/drawing37.xml" ContentType="application/vnd.openxmlformats-officedocument.drawing+xml"/>
  <Override PartName="/xl/comments23.xml" ContentType="application/vnd.openxmlformats-officedocument.spreadsheetml.comments+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drawings/drawing38.xml" ContentType="application/vnd.openxmlformats-officedocument.drawing+xml"/>
  <Override PartName="/xl/comments24.xml" ContentType="application/vnd.openxmlformats-officedocument.spreadsheetml.comments+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39.xml" ContentType="application/vnd.openxmlformats-officedocument.drawing+xml"/>
  <Override PartName="/xl/comments25.xml" ContentType="application/vnd.openxmlformats-officedocument.spreadsheetml.comments+xml"/>
  <Override PartName="/xl/charts/chart95.xml" ContentType="application/vnd.openxmlformats-officedocument.drawingml.chart+xml"/>
  <Override PartName="/xl/drawings/drawing40.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drawings/drawing41.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42.xml" ContentType="application/vnd.openxmlformats-officedocument.drawing+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43.xml" ContentType="application/vnd.openxmlformats-officedocument.drawing+xml"/>
  <Override PartName="/xl/comments26.xml" ContentType="application/vnd.openxmlformats-officedocument.spreadsheetml.comments+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44.xml" ContentType="application/vnd.openxmlformats-officedocument.drawing+xml"/>
  <Override PartName="/xl/comments27.xml" ContentType="application/vnd.openxmlformats-officedocument.spreadsheetml.comments+xml"/>
  <Override PartName="/xl/charts/chart109.xml" ContentType="application/vnd.openxmlformats-officedocument.drawingml.chart+xml"/>
  <Override PartName="/xl/charts/chart110.xml" ContentType="application/vnd.openxmlformats-officedocument.drawingml.chart+xml"/>
  <Override PartName="/xl/drawings/drawing45.xml" ContentType="application/vnd.openxmlformats-officedocument.drawing+xml"/>
  <Override PartName="/xl/comments28.xml" ContentType="application/vnd.openxmlformats-officedocument.spreadsheetml.comments+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drawings/drawing46.xml" ContentType="application/vnd.openxmlformats-officedocument.drawing+xml"/>
  <Override PartName="/xl/comments29.xml" ContentType="application/vnd.openxmlformats-officedocument.spreadsheetml.comments+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drawings/drawing47.xml" ContentType="application/vnd.openxmlformats-officedocument.drawing+xml"/>
  <Override PartName="/xl/comments30.xml" ContentType="application/vnd.openxmlformats-officedocument.spreadsheetml.comments+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48.xml" ContentType="application/vnd.openxmlformats-officedocument.drawing+xml"/>
  <Override PartName="/xl/comments31.xml" ContentType="application/vnd.openxmlformats-officedocument.spreadsheetml.comments+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drawings/drawing49.xml" ContentType="application/vnd.openxmlformats-officedocument.drawing+xml"/>
  <Override PartName="/xl/comments32.xml" ContentType="application/vnd.openxmlformats-officedocument.spreadsheetml.comments+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50.xml" ContentType="application/vnd.openxmlformats-officedocument.drawing+xml"/>
  <Override PartName="/xl/comments33.xml" ContentType="application/vnd.openxmlformats-officedocument.spreadsheetml.comments+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51.xml" ContentType="application/vnd.openxmlformats-officedocument.drawing+xml"/>
  <Override PartName="/xl/comments34.xml" ContentType="application/vnd.openxmlformats-officedocument.spreadsheetml.comments+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drawings/drawing52.xml" ContentType="application/vnd.openxmlformats-officedocument.drawing+xml"/>
  <Override PartName="/xl/comments35.xml" ContentType="application/vnd.openxmlformats-officedocument.spreadsheetml.comments+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drawings/drawing53.xml" ContentType="application/vnd.openxmlformats-officedocument.drawing+xml"/>
  <Override PartName="/xl/comments36.xml" ContentType="application/vnd.openxmlformats-officedocument.spreadsheetml.comments+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drawings/drawing54.xml" ContentType="application/vnd.openxmlformats-officedocument.drawing+xml"/>
  <Override PartName="/xl/comments37.xml" ContentType="application/vnd.openxmlformats-officedocument.spreadsheetml.comments+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drawings/drawing55.xml" ContentType="application/vnd.openxmlformats-officedocument.drawing+xml"/>
  <Override PartName="/xl/charts/chart147.xml" ContentType="application/vnd.openxmlformats-officedocument.drawingml.chart+xml"/>
  <Override PartName="/xl/charts/chart148.xml" ContentType="application/vnd.openxmlformats-officedocument.drawingml.chart+xml"/>
  <Override PartName="/xl/drawings/drawing56.xml" ContentType="application/vnd.openxmlformats-officedocument.drawing+xml"/>
  <Override PartName="/xl/comments38.xml" ContentType="application/vnd.openxmlformats-officedocument.spreadsheetml.comments+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drawings/drawing57.xml" ContentType="application/vnd.openxmlformats-officedocument.drawing+xml"/>
  <Override PartName="/xl/comments39.xml" ContentType="application/vnd.openxmlformats-officedocument.spreadsheetml.comments+xml"/>
  <Override PartName="/xl/charts/chart152.xml" ContentType="application/vnd.openxmlformats-officedocument.drawingml.chart+xml"/>
  <Override PartName="/xl/drawings/drawing58.xml" ContentType="application/vnd.openxmlformats-officedocument.drawing+xml"/>
  <Override PartName="/xl/comments40.xml" ContentType="application/vnd.openxmlformats-officedocument.spreadsheetml.comments+xml"/>
  <Override PartName="/xl/charts/chart153.xml" ContentType="application/vnd.openxmlformats-officedocument.drawingml.chart+xml"/>
  <Override PartName="/xl/drawings/drawing59.xml" ContentType="application/vnd.openxmlformats-officedocument.drawing+xml"/>
  <Override PartName="/xl/comments41.xml" ContentType="application/vnd.openxmlformats-officedocument.spreadsheetml.comments+xml"/>
  <Override PartName="/xl/charts/chart154.xml" ContentType="application/vnd.openxmlformats-officedocument.drawingml.chart+xml"/>
  <Override PartName="/xl/drawings/drawing60.xml" ContentType="application/vnd.openxmlformats-officedocument.drawing+xml"/>
  <Override PartName="/xl/comments42.xml" ContentType="application/vnd.openxmlformats-officedocument.spreadsheetml.comments+xml"/>
  <Override PartName="/xl/charts/chart155.xml" ContentType="application/vnd.openxmlformats-officedocument.drawingml.chart+xml"/>
  <Override PartName="/xl/drawings/drawing61.xml" ContentType="application/vnd.openxmlformats-officedocument.drawing+xml"/>
  <Override PartName="/xl/comments43.xml" ContentType="application/vnd.openxmlformats-officedocument.spreadsheetml.comments+xml"/>
  <Override PartName="/xl/charts/chart156.xml" ContentType="application/vnd.openxmlformats-officedocument.drawingml.chart+xml"/>
  <Override PartName="/xl/charts/chart157.xml" ContentType="application/vnd.openxmlformats-officedocument.drawingml.chart+xml"/>
  <Override PartName="/xl/drawings/drawing62.xml" ContentType="application/vnd.openxmlformats-officedocument.drawing+xml"/>
  <Override PartName="/xl/comments44.xml" ContentType="application/vnd.openxmlformats-officedocument.spreadsheetml.comments+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drawings/drawing63.xml" ContentType="application/vnd.openxmlformats-officedocument.drawing+xml"/>
  <Override PartName="/xl/comments45.xml" ContentType="application/vnd.openxmlformats-officedocument.spreadsheetml.comments+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drawings/drawing64.xml" ContentType="application/vnd.openxmlformats-officedocument.drawing+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drawings/drawing65.xml" ContentType="application/vnd.openxmlformats-officedocument.drawing+xml"/>
  <Override PartName="/xl/comments46.xml" ContentType="application/vnd.openxmlformats-officedocument.spreadsheetml.comments+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drawings/drawing66.xml" ContentType="application/vnd.openxmlformats-officedocument.drawing+xml"/>
  <Override PartName="/xl/charts/chart177.xml" ContentType="application/vnd.openxmlformats-officedocument.drawingml.chart+xml"/>
  <Override PartName="/xl/charts/chart178.xml" ContentType="application/vnd.openxmlformats-officedocument.drawingml.chart+xml"/>
  <Override PartName="/xl/drawings/drawing67.xml" ContentType="application/vnd.openxmlformats-officedocument.drawing+xml"/>
  <Override PartName="/xl/comments47.xml" ContentType="application/vnd.openxmlformats-officedocument.spreadsheetml.comments+xml"/>
  <Override PartName="/xl/charts/chart179.xml" ContentType="application/vnd.openxmlformats-officedocument.drawingml.chart+xml"/>
  <Override PartName="/xl/drawings/drawing68.xml" ContentType="application/vnd.openxmlformats-officedocument.drawing+xml"/>
  <Override PartName="/xl/charts/chart180.xml" ContentType="application/vnd.openxmlformats-officedocument.drawingml.chart+xml"/>
  <Override PartName="/xl/drawings/drawing69.xml" ContentType="application/vnd.openxmlformats-officedocument.drawing+xml"/>
  <Override PartName="/xl/comments48.xml" ContentType="application/vnd.openxmlformats-officedocument.spreadsheetml.comments+xml"/>
  <Override PartName="/xl/charts/chart181.xml" ContentType="application/vnd.openxmlformats-officedocument.drawingml.chart+xml"/>
  <Override PartName="/xl/charts/chart182.xml" ContentType="application/vnd.openxmlformats-officedocument.drawingml.chart+xml"/>
  <Override PartName="/xl/drawings/drawing70.xml" ContentType="application/vnd.openxmlformats-officedocument.drawing+xml"/>
  <Override PartName="/xl/charts/chart183.xml" ContentType="application/vnd.openxmlformats-officedocument.drawingml.chart+xml"/>
  <Override PartName="/xl/charts/chart184.xml" ContentType="application/vnd.openxmlformats-officedocument.drawingml.chart+xml"/>
  <Override PartName="/xl/drawings/drawing71.xml" ContentType="application/vnd.openxmlformats-officedocument.drawing+xml"/>
  <Override PartName="/xl/comments49.xml" ContentType="application/vnd.openxmlformats-officedocument.spreadsheetml.comments+xml"/>
  <Override PartName="/xl/charts/chart185.xml" ContentType="application/vnd.openxmlformats-officedocument.drawingml.chart+xml"/>
  <Override PartName="/xl/drawings/drawing72.xml" ContentType="application/vnd.openxmlformats-officedocument.drawing+xml"/>
  <Override PartName="/xl/comments50.xml" ContentType="application/vnd.openxmlformats-officedocument.spreadsheetml.comments+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drawings/drawing73.xml" ContentType="application/vnd.openxmlformats-officedocument.drawing+xml"/>
  <Override PartName="/xl/comments51.xml" ContentType="application/vnd.openxmlformats-officedocument.spreadsheetml.comments+xml"/>
  <Override PartName="/xl/charts/chart189.xml" ContentType="application/vnd.openxmlformats-officedocument.drawingml.chart+xml"/>
  <Override PartName="/xl/charts/chart190.xml" ContentType="application/vnd.openxmlformats-officedocument.drawingml.chart+xml"/>
  <Override PartName="/xl/drawings/drawing74.xml" ContentType="application/vnd.openxmlformats-officedocument.drawing+xml"/>
  <Override PartName="/xl/comments52.xml" ContentType="application/vnd.openxmlformats-officedocument.spreadsheetml.comments+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drawings/drawing75.xml" ContentType="application/vnd.openxmlformats-officedocument.drawing+xml"/>
  <Override PartName="/xl/comments53.xml" ContentType="application/vnd.openxmlformats-officedocument.spreadsheetml.comments+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drawings/drawing76.xml" ContentType="application/vnd.openxmlformats-officedocument.drawing+xml"/>
  <Override PartName="/xl/comments54.xml" ContentType="application/vnd.openxmlformats-officedocument.spreadsheetml.comments+xml"/>
  <Override PartName="/xl/charts/chart200.xml" ContentType="application/vnd.openxmlformats-officedocument.drawingml.chart+xml"/>
  <Override PartName="/xl/drawings/drawing77.xml" ContentType="application/vnd.openxmlformats-officedocument.drawing+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drawings/drawing78.xml" ContentType="application/vnd.openxmlformats-officedocument.drawing+xml"/>
  <Override PartName="/xl/comments55.xml" ContentType="application/vnd.openxmlformats-officedocument.spreadsheetml.comments+xml"/>
  <Override PartName="/xl/charts/chart205.xml" ContentType="application/vnd.openxmlformats-officedocument.drawingml.chart+xml"/>
  <Override PartName="/xl/drawings/drawing79.xml" ContentType="application/vnd.openxmlformats-officedocument.drawing+xml"/>
  <Override PartName="/xl/charts/chart206.xml" ContentType="application/vnd.openxmlformats-officedocument.drawingml.chart+xml"/>
  <Override PartName="/xl/drawings/drawing80.xml" ContentType="application/vnd.openxmlformats-officedocument.drawing+xml"/>
  <Override PartName="/xl/comments56.xml" ContentType="application/vnd.openxmlformats-officedocument.spreadsheetml.comments+xml"/>
  <Override PartName="/xl/charts/chart207.xml" ContentType="application/vnd.openxmlformats-officedocument.drawingml.chart+xml"/>
  <Override PartName="/xl/charts/chart208.xml" ContentType="application/vnd.openxmlformats-officedocument.drawingml.chart+xml"/>
  <Override PartName="/xl/drawings/drawing81.xml" ContentType="application/vnd.openxmlformats-officedocument.drawing+xml"/>
  <Override PartName="/xl/comments57.xml" ContentType="application/vnd.openxmlformats-officedocument.spreadsheetml.comments+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drawings/drawing82.xml" ContentType="application/vnd.openxmlformats-officedocument.drawing+xml"/>
  <Override PartName="/xl/charts/chart212.xml" ContentType="application/vnd.openxmlformats-officedocument.drawingml.chart+xml"/>
  <Override PartName="/xl/drawings/drawing83.xml" ContentType="application/vnd.openxmlformats-officedocument.drawing+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drawings/drawing84.xml" ContentType="application/vnd.openxmlformats-officedocument.drawing+xml"/>
  <Override PartName="/xl/charts/chart219.xml" ContentType="application/vnd.openxmlformats-officedocument.drawingml.chart+xml"/>
  <Override PartName="/xl/drawings/drawing85.xml" ContentType="application/vnd.openxmlformats-officedocument.drawing+xml"/>
  <Override PartName="/xl/charts/chart220.xml" ContentType="application/vnd.openxmlformats-officedocument.drawingml.chart+xml"/>
  <Override PartName="/xl/charts/chart221.xml" ContentType="application/vnd.openxmlformats-officedocument.drawingml.chart+xml"/>
  <Override PartName="/xl/drawings/drawing86.xml" ContentType="application/vnd.openxmlformats-officedocument.drawing+xml"/>
  <Override PartName="/xl/comments58.xml" ContentType="application/vnd.openxmlformats-officedocument.spreadsheetml.comments+xml"/>
  <Override PartName="/xl/charts/chart222.xml" ContentType="application/vnd.openxmlformats-officedocument.drawingml.chart+xml"/>
  <Override PartName="/xl/charts/chart223.xml" ContentType="application/vnd.openxmlformats-officedocument.drawingml.chart+xml"/>
  <Override PartName="/xl/drawings/drawing87.xml" ContentType="application/vnd.openxmlformats-officedocument.drawing+xml"/>
  <Override PartName="/xl/charts/chart224.xml" ContentType="application/vnd.openxmlformats-officedocument.drawingml.chart+xml"/>
  <Override PartName="/xl/charts/chart225.xml" ContentType="application/vnd.openxmlformats-officedocument.drawingml.chart+xml"/>
  <Override PartName="/xl/drawings/drawing88.xml" ContentType="application/vnd.openxmlformats-officedocument.drawing+xml"/>
  <Override PartName="/xl/charts/chart226.xml" ContentType="application/vnd.openxmlformats-officedocument.drawingml.chart+xml"/>
  <Override PartName="/xl/charts/chart227.xml" ContentType="application/vnd.openxmlformats-officedocument.drawingml.chart+xml"/>
  <Override PartName="/xl/drawings/drawing89.xml" ContentType="application/vnd.openxmlformats-officedocument.drawing+xml"/>
  <Override PartName="/xl/comments59.xml" ContentType="application/vnd.openxmlformats-officedocument.spreadsheetml.comments+xml"/>
  <Override PartName="/xl/charts/chart228.xml" ContentType="application/vnd.openxmlformats-officedocument.drawingml.chart+xml"/>
  <Override PartName="/xl/charts/chart229.xml" ContentType="application/vnd.openxmlformats-officedocument.drawingml.chart+xml"/>
  <Override PartName="/xl/drawings/drawing90.xml" ContentType="application/vnd.openxmlformats-officedocument.drawing+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drawings/drawing91.xml" ContentType="application/vnd.openxmlformats-officedocument.drawing+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drawings/drawing92.xml" ContentType="application/vnd.openxmlformats-officedocument.drawing+xml"/>
  <Override PartName="/xl/comments60.xml" ContentType="application/vnd.openxmlformats-officedocument.spreadsheetml.comments+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drawings/drawing93.xml" ContentType="application/vnd.openxmlformats-officedocument.drawing+xml"/>
  <Override PartName="/xl/comments61.xml" ContentType="application/vnd.openxmlformats-officedocument.spreadsheetml.comments+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drawings/drawing94.xml" ContentType="application/vnd.openxmlformats-officedocument.drawing+xml"/>
  <Override PartName="/xl/comments62.xml" ContentType="application/vnd.openxmlformats-officedocument.spreadsheetml.comments+xml"/>
  <Override PartName="/xl/charts/chart243.xml" ContentType="application/vnd.openxmlformats-officedocument.drawingml.chart+xml"/>
  <Override PartName="/xl/charts/chart244.xml" ContentType="application/vnd.openxmlformats-officedocument.drawingml.chart+xml"/>
  <Override PartName="/xl/drawings/drawing95.xml" ContentType="application/vnd.openxmlformats-officedocument.drawing+xml"/>
  <Override PartName="/xl/comments63.xml" ContentType="application/vnd.openxmlformats-officedocument.spreadsheetml.comments+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drawings/drawing96.xml" ContentType="application/vnd.openxmlformats-officedocument.drawing+xml"/>
  <Override PartName="/xl/charts/chart252.xml" ContentType="application/vnd.openxmlformats-officedocument.drawingml.chart+xml"/>
  <Override PartName="/xl/drawings/drawing97.xml" ContentType="application/vnd.openxmlformats-officedocument.drawing+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drawings/drawing98.xml" ContentType="application/vnd.openxmlformats-officedocument.drawing+xml"/>
  <Override PartName="/xl/comments64.xml" ContentType="application/vnd.openxmlformats-officedocument.spreadsheetml.comments+xml"/>
  <Override PartName="/xl/charts/chart256.xml" ContentType="application/vnd.openxmlformats-officedocument.drawingml.chart+xml"/>
  <Override PartName="/xl/charts/chart257.xml" ContentType="application/vnd.openxmlformats-officedocument.drawingml.chart+xml"/>
  <Override PartName="/xl/drawings/drawing99.xml" ContentType="application/vnd.openxmlformats-officedocument.drawing+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drawings/drawing100.xml" ContentType="application/vnd.openxmlformats-officedocument.drawing+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drawings/drawing101.xml" ContentType="application/vnd.openxmlformats-officedocument.drawing+xml"/>
  <Override PartName="/xl/charts/chart268.xml" ContentType="application/vnd.openxmlformats-officedocument.drawingml.chart+xml"/>
  <Override PartName="/xl/charts/chart269.xml" ContentType="application/vnd.openxmlformats-officedocument.drawingml.chart+xml"/>
  <Override PartName="/xl/drawings/drawing102.xml" ContentType="application/vnd.openxmlformats-officedocument.drawing+xml"/>
  <Override PartName="/xl/charts/chart270.xml" ContentType="application/vnd.openxmlformats-officedocument.drawingml.chart+xml"/>
  <Override PartName="/xl/drawings/drawing103.xml" ContentType="application/vnd.openxmlformats-officedocument.drawing+xml"/>
  <Override PartName="/xl/charts/chart271.xml" ContentType="application/vnd.openxmlformats-officedocument.drawingml.chart+xml"/>
  <Override PartName="/xl/charts/chart272.xml" ContentType="application/vnd.openxmlformats-officedocument.drawingml.chart+xml"/>
  <Override PartName="/xl/drawings/drawing104.xml" ContentType="application/vnd.openxmlformats-officedocument.drawing+xml"/>
  <Override PartName="/xl/comments65.xml" ContentType="application/vnd.openxmlformats-officedocument.spreadsheetml.comments+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10050"/>
  </bookViews>
  <sheets>
    <sheet name="COVER" sheetId="109" r:id="rId1"/>
    <sheet name="CONTENTS" sheetId="108" r:id="rId2"/>
    <sheet name="01_10" sheetId="4" r:id="rId3"/>
    <sheet name="01_20" sheetId="5" r:id="rId4"/>
    <sheet name="01_31" sheetId="6" r:id="rId5"/>
    <sheet name="01_40" sheetId="7" r:id="rId6"/>
    <sheet name="01_41" sheetId="8" r:id="rId7"/>
    <sheet name="01_50" sheetId="9" r:id="rId8"/>
    <sheet name="02_10" sheetId="10" r:id="rId9"/>
    <sheet name="02_20" sheetId="11" r:id="rId10"/>
    <sheet name="02_30" sheetId="12" r:id="rId11"/>
    <sheet name="02_40" sheetId="13" r:id="rId12"/>
    <sheet name="02_53" sheetId="14" r:id="rId13"/>
    <sheet name="02_60" sheetId="15" r:id="rId14"/>
    <sheet name="03_11" sheetId="16" r:id="rId15"/>
    <sheet name="03_20" sheetId="17" r:id="rId16"/>
    <sheet name="03_30" sheetId="18" r:id="rId17"/>
    <sheet name="03_42" sheetId="19" r:id="rId18"/>
    <sheet name="03_60" sheetId="20" r:id="rId19"/>
    <sheet name="03_70" sheetId="21" r:id="rId20"/>
    <sheet name="04_10" sheetId="22" r:id="rId21"/>
    <sheet name="04_20" sheetId="23" r:id="rId22"/>
    <sheet name="04_31" sheetId="24" r:id="rId23"/>
    <sheet name="04_40" sheetId="25" r:id="rId24"/>
    <sheet name="04_60" sheetId="26" r:id="rId25"/>
    <sheet name="04_70" sheetId="27" r:id="rId26"/>
    <sheet name="05_11" sheetId="28" r:id="rId27"/>
    <sheet name="05_20" sheetId="29" r:id="rId28"/>
    <sheet name="05_30" sheetId="30" r:id="rId29"/>
    <sheet name="05_40" sheetId="31" r:id="rId30"/>
    <sheet name="05_50" sheetId="32" r:id="rId31"/>
    <sheet name="05_61" sheetId="33" r:id="rId32"/>
    <sheet name="06_10" sheetId="34" r:id="rId33"/>
    <sheet name="06_20" sheetId="35" r:id="rId34"/>
    <sheet name="06_30" sheetId="36" r:id="rId35"/>
    <sheet name="06_40" sheetId="37" r:id="rId36"/>
    <sheet name="06_50" sheetId="38" r:id="rId37"/>
    <sheet name="06_60" sheetId="39" r:id="rId38"/>
    <sheet name="07_10" sheetId="40" r:id="rId39"/>
    <sheet name="07_11" sheetId="41" r:id="rId40"/>
    <sheet name="07_20" sheetId="42" r:id="rId41"/>
    <sheet name="07_30" sheetId="43" r:id="rId42"/>
    <sheet name="07_40" sheetId="44" r:id="rId43"/>
    <sheet name="07_50" sheetId="45" r:id="rId44"/>
    <sheet name="07_60" sheetId="46" r:id="rId45"/>
    <sheet name="08_10" sheetId="47" r:id="rId46"/>
    <sheet name="08_11" sheetId="48" r:id="rId47"/>
    <sheet name="08_20" sheetId="49" r:id="rId48"/>
    <sheet name="08_30" sheetId="50" r:id="rId49"/>
    <sheet name="08_40" sheetId="51" r:id="rId50"/>
    <sheet name="08_60" sheetId="52" r:id="rId51"/>
    <sheet name="09_10" sheetId="53" r:id="rId52"/>
    <sheet name="09_30" sheetId="54" r:id="rId53"/>
    <sheet name="09_40" sheetId="55" r:id="rId54"/>
    <sheet name="09_50" sheetId="56" r:id="rId55"/>
    <sheet name="09_60" sheetId="57" r:id="rId56"/>
    <sheet name="09_70" sheetId="58" r:id="rId57"/>
    <sheet name="10_10" sheetId="59" r:id="rId58"/>
    <sheet name="10_20" sheetId="60" r:id="rId59"/>
    <sheet name="10_30" sheetId="61" r:id="rId60"/>
    <sheet name="10_41" sheetId="62" r:id="rId61"/>
    <sheet name="10_50" sheetId="63" r:id="rId62"/>
    <sheet name="10_60" sheetId="64" r:id="rId63"/>
    <sheet name="11_11" sheetId="65" r:id="rId64"/>
    <sheet name="11_20" sheetId="66" r:id="rId65"/>
    <sheet name="11_32" sheetId="67" r:id="rId66"/>
    <sheet name="11_40" sheetId="68" r:id="rId67"/>
    <sheet name="11_52" sheetId="69" r:id="rId68"/>
    <sheet name="11_60" sheetId="70" r:id="rId69"/>
    <sheet name="12_10" sheetId="71" r:id="rId70"/>
    <sheet name="12_21" sheetId="72" r:id="rId71"/>
    <sheet name="12_31" sheetId="73" r:id="rId72"/>
    <sheet name="12_41" sheetId="74" r:id="rId73"/>
    <sheet name="12_51" sheetId="75" r:id="rId74"/>
    <sheet name="12_61" sheetId="76" r:id="rId75"/>
    <sheet name="13_10" sheetId="77" r:id="rId76"/>
    <sheet name="13_21" sheetId="78" r:id="rId77"/>
    <sheet name="13_31" sheetId="79" r:id="rId78"/>
    <sheet name="13_40" sheetId="80" r:id="rId79"/>
    <sheet name="13_50" sheetId="81" r:id="rId80"/>
    <sheet name="13_70" sheetId="82" r:id="rId81"/>
    <sheet name="14_10" sheetId="83" r:id="rId82"/>
    <sheet name="14_21" sheetId="84" r:id="rId83"/>
    <sheet name="14_30" sheetId="85" r:id="rId84"/>
    <sheet name="14_40" sheetId="86" r:id="rId85"/>
    <sheet name="14_51" sheetId="87" r:id="rId86"/>
    <sheet name="14_60" sheetId="88" r:id="rId87"/>
    <sheet name="15_11" sheetId="89" r:id="rId88"/>
    <sheet name="15_20" sheetId="90" r:id="rId89"/>
    <sheet name="15_42" sheetId="91" r:id="rId90"/>
    <sheet name="15_50" sheetId="92" r:id="rId91"/>
    <sheet name="15_60" sheetId="93" r:id="rId92"/>
    <sheet name="15_61" sheetId="94" r:id="rId93"/>
    <sheet name="16_10" sheetId="95" r:id="rId94"/>
    <sheet name="16_20" sheetId="96" r:id="rId95"/>
    <sheet name="16_30" sheetId="97" r:id="rId96"/>
    <sheet name="16_40" sheetId="98" r:id="rId97"/>
    <sheet name="16_50" sheetId="99" r:id="rId98"/>
    <sheet name="16_70" sheetId="100" r:id="rId99"/>
    <sheet name="17_10" sheetId="101" r:id="rId100"/>
    <sheet name="17_20" sheetId="102" r:id="rId101"/>
    <sheet name="17_31" sheetId="103" r:id="rId102"/>
    <sheet name="17_40" sheetId="104" r:id="rId103"/>
    <sheet name="17_50" sheetId="105" r:id="rId104"/>
    <sheet name="17_60" sheetId="106" r:id="rId105"/>
    <sheet name="SUMMARY STATISTICS" sheetId="107" r:id="rId106"/>
  </sheets>
  <calcPr calcId="145621"/>
</workbook>
</file>

<file path=xl/calcChain.xml><?xml version="1.0" encoding="utf-8"?>
<calcChain xmlns="http://schemas.openxmlformats.org/spreadsheetml/2006/main">
  <c r="C110" i="108" l="1"/>
  <c r="C109" i="108"/>
  <c r="C108" i="108"/>
  <c r="C107" i="108"/>
  <c r="C106" i="108"/>
  <c r="C105" i="108"/>
  <c r="C104" i="108"/>
  <c r="C103" i="108"/>
  <c r="C102" i="108"/>
  <c r="C101" i="108"/>
  <c r="C100" i="108"/>
  <c r="C99" i="108"/>
  <c r="C98" i="108"/>
  <c r="C97" i="108"/>
  <c r="C96" i="108"/>
  <c r="C95" i="108"/>
  <c r="C94" i="108"/>
  <c r="C93" i="108"/>
  <c r="C92" i="108"/>
  <c r="C91" i="108"/>
  <c r="C90" i="108"/>
  <c r="C89" i="108"/>
  <c r="C88" i="108"/>
  <c r="C87" i="108"/>
  <c r="C86" i="108"/>
  <c r="C85" i="108"/>
  <c r="C84" i="108"/>
  <c r="C83" i="108"/>
  <c r="C82" i="108"/>
  <c r="C81" i="108"/>
  <c r="C80" i="108"/>
  <c r="C79" i="108"/>
  <c r="C78" i="108"/>
  <c r="C77" i="108"/>
  <c r="C76" i="108"/>
  <c r="C75" i="108"/>
  <c r="C74" i="108"/>
  <c r="C73" i="108"/>
  <c r="C72" i="108"/>
  <c r="C71" i="108"/>
  <c r="C70" i="108"/>
  <c r="C69" i="108"/>
  <c r="C68" i="108"/>
  <c r="C67" i="108"/>
  <c r="C66" i="108"/>
  <c r="C65" i="108"/>
  <c r="C64" i="108"/>
  <c r="C63" i="108"/>
  <c r="C62" i="108"/>
  <c r="C61" i="108"/>
  <c r="C60" i="108"/>
  <c r="C59" i="108"/>
  <c r="C58" i="108"/>
  <c r="C57" i="108"/>
  <c r="C56" i="108"/>
  <c r="C55" i="108"/>
  <c r="C54" i="108"/>
  <c r="C53" i="108"/>
  <c r="C52" i="108"/>
  <c r="C51" i="108"/>
  <c r="C50" i="108"/>
  <c r="C49" i="108"/>
  <c r="C48" i="108"/>
  <c r="C47" i="108"/>
  <c r="C46" i="108"/>
  <c r="C45" i="108"/>
  <c r="C44" i="108"/>
  <c r="C43" i="108"/>
  <c r="C42" i="108"/>
  <c r="C41" i="108"/>
  <c r="C40" i="108"/>
  <c r="C39" i="108"/>
  <c r="C38" i="108"/>
  <c r="C37" i="108"/>
  <c r="C36" i="108"/>
  <c r="C35" i="108"/>
  <c r="C34" i="108"/>
  <c r="C33" i="108"/>
  <c r="C32" i="108"/>
  <c r="C31" i="108"/>
  <c r="C30" i="108"/>
  <c r="C29" i="108"/>
  <c r="C28" i="108"/>
  <c r="C27" i="108"/>
  <c r="C26" i="108"/>
  <c r="C25" i="108"/>
  <c r="C24" i="108"/>
  <c r="C23" i="108"/>
  <c r="C22" i="108"/>
  <c r="C21" i="108"/>
  <c r="C20" i="108"/>
  <c r="C19" i="108"/>
  <c r="C18" i="108"/>
  <c r="C17" i="108"/>
  <c r="C16" i="108"/>
  <c r="C15" i="108"/>
  <c r="C14" i="108"/>
  <c r="C13" i="108"/>
  <c r="C12" i="108"/>
  <c r="C11" i="108"/>
  <c r="C10" i="108"/>
  <c r="C9" i="108"/>
  <c r="C8" i="108"/>
  <c r="C7" i="108"/>
  <c r="C24" i="107"/>
  <c r="F24" i="107" s="1"/>
  <c r="B24" i="107"/>
  <c r="F23" i="107"/>
  <c r="E23" i="107"/>
  <c r="F22" i="107"/>
  <c r="E22" i="107"/>
  <c r="F21" i="107"/>
  <c r="E21" i="107"/>
  <c r="F20" i="107"/>
  <c r="E20" i="107"/>
  <c r="F19" i="107"/>
  <c r="E19" i="107"/>
  <c r="F18" i="107"/>
  <c r="E18" i="107"/>
  <c r="F17" i="107"/>
  <c r="E17" i="107"/>
  <c r="F16" i="107"/>
  <c r="E16" i="107"/>
  <c r="F15" i="107"/>
  <c r="E15" i="107"/>
  <c r="F14" i="107"/>
  <c r="E14" i="107"/>
  <c r="F13" i="107"/>
  <c r="E13" i="107"/>
  <c r="F12" i="107"/>
  <c r="E12" i="107"/>
  <c r="F11" i="107"/>
  <c r="E11" i="107"/>
  <c r="F10" i="107"/>
  <c r="E10" i="107"/>
  <c r="F9" i="107"/>
  <c r="E9" i="107"/>
  <c r="F8" i="107"/>
  <c r="E8" i="107"/>
  <c r="F7" i="107"/>
  <c r="E7" i="107"/>
  <c r="D1" i="107"/>
  <c r="A2" i="106"/>
  <c r="A2" i="105"/>
  <c r="A2" i="104"/>
  <c r="A2" i="103"/>
  <c r="A2" i="102"/>
  <c r="A2" i="101"/>
  <c r="A2" i="100"/>
  <c r="A2" i="99"/>
  <c r="A2" i="98"/>
  <c r="A2" i="97"/>
  <c r="A2" i="96"/>
  <c r="A2" i="95"/>
  <c r="A2" i="94"/>
  <c r="A2" i="93"/>
  <c r="A2" i="92"/>
  <c r="A2" i="91"/>
  <c r="A2" i="90"/>
  <c r="A2" i="89"/>
  <c r="A2" i="88"/>
  <c r="A2" i="87"/>
  <c r="A2" i="86"/>
  <c r="A2" i="85"/>
  <c r="A2" i="84"/>
  <c r="A2" i="83"/>
  <c r="A2" i="82"/>
  <c r="A2" i="81"/>
  <c r="A2" i="80"/>
  <c r="A2" i="79"/>
  <c r="A2" i="78"/>
  <c r="A2" i="77"/>
  <c r="A2" i="76"/>
  <c r="A2" i="75"/>
  <c r="A2" i="74"/>
  <c r="A2" i="73"/>
  <c r="A2" i="72"/>
  <c r="A2" i="71"/>
  <c r="A2" i="70"/>
  <c r="A2" i="69"/>
  <c r="A2" i="68"/>
  <c r="A2" i="67"/>
  <c r="A2" i="66"/>
  <c r="A2" i="65"/>
  <c r="A2" i="64"/>
  <c r="A2" i="63"/>
  <c r="A2" i="62"/>
  <c r="A2" i="61"/>
  <c r="A2" i="60"/>
  <c r="A2" i="59"/>
  <c r="A2" i="58"/>
  <c r="A2" i="57"/>
  <c r="A2" i="56"/>
  <c r="A2" i="55"/>
  <c r="A2" i="54"/>
  <c r="A2" i="53"/>
  <c r="A2" i="52"/>
  <c r="A2" i="51"/>
  <c r="A2" i="50"/>
  <c r="A2" i="49"/>
  <c r="A2" i="48"/>
  <c r="A2" i="47"/>
  <c r="A2" i="46"/>
  <c r="A2" i="45"/>
  <c r="A2" i="44"/>
  <c r="A2" i="43"/>
  <c r="A2" i="42"/>
  <c r="A2" i="41"/>
  <c r="A2" i="40"/>
  <c r="A2" i="39"/>
  <c r="A2" i="38"/>
  <c r="A2" i="37"/>
  <c r="A2" i="36"/>
  <c r="A2" i="35"/>
  <c r="A2" i="34"/>
  <c r="A2" i="33"/>
  <c r="A2" i="32"/>
  <c r="A2" i="31"/>
  <c r="A2" i="30"/>
  <c r="A2" i="29"/>
  <c r="A2" i="28"/>
  <c r="A2" i="27"/>
  <c r="A2" i="26"/>
  <c r="A2" i="25"/>
  <c r="A2" i="24"/>
  <c r="A2" i="23"/>
  <c r="A2" i="22"/>
  <c r="A2" i="21"/>
  <c r="A2" i="20"/>
  <c r="A2" i="19"/>
  <c r="A2" i="18"/>
  <c r="A2" i="17"/>
  <c r="A2" i="16"/>
  <c r="A2" i="15"/>
  <c r="A2" i="14"/>
  <c r="A2" i="13"/>
  <c r="A2" i="12"/>
  <c r="A2" i="11"/>
  <c r="A2" i="10"/>
  <c r="A2" i="9"/>
  <c r="A2" i="8"/>
  <c r="A2" i="7"/>
  <c r="A2" i="6"/>
  <c r="A2" i="5"/>
  <c r="A2" i="4"/>
  <c r="E24" i="107" l="1"/>
</calcChain>
</file>

<file path=xl/comments1.xml><?xml version="1.0" encoding="utf-8"?>
<comments xmlns="http://schemas.openxmlformats.org/spreadsheetml/2006/main">
  <authors>
    <author>Vladica</author>
  </authors>
  <commentList>
    <comment ref="D24" authorId="0">
      <text>
        <r>
          <rPr>
            <b/>
            <sz val="9"/>
            <color indexed="81"/>
            <rFont val="Tahoma"/>
            <family val="2"/>
          </rPr>
          <t>b</t>
        </r>
      </text>
    </comment>
    <comment ref="D35" authorId="0">
      <text>
        <r>
          <rPr>
            <b/>
            <sz val="9"/>
            <color indexed="81"/>
            <rFont val="Tahoma"/>
            <family val="2"/>
          </rPr>
          <t>b</t>
        </r>
      </text>
    </comment>
    <comment ref="D46" authorId="0">
      <text>
        <r>
          <rPr>
            <b/>
            <sz val="9"/>
            <color indexed="81"/>
            <rFont val="Tahoma"/>
            <family val="2"/>
          </rPr>
          <t>b</t>
        </r>
      </text>
    </comment>
    <comment ref="D57" authorId="0">
      <text>
        <r>
          <rPr>
            <b/>
            <sz val="9"/>
            <color indexed="81"/>
            <rFont val="Tahoma"/>
            <family val="2"/>
          </rPr>
          <t>b</t>
        </r>
      </text>
    </comment>
  </commentList>
</comments>
</file>

<file path=xl/comments10.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List>
</comments>
</file>

<file path=xl/comments11.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B33" authorId="0">
      <text>
        <r>
          <rPr>
            <b/>
            <sz val="9"/>
            <color indexed="81"/>
            <rFont val="Tahoma"/>
            <family val="2"/>
          </rPr>
          <t>e</t>
        </r>
      </text>
    </comment>
    <comment ref="C33" authorId="0">
      <text>
        <r>
          <rPr>
            <b/>
            <sz val="9"/>
            <color indexed="81"/>
            <rFont val="Tahoma"/>
            <family val="2"/>
          </rPr>
          <t>e</t>
        </r>
      </text>
    </comment>
    <comment ref="D33" authorId="0">
      <text>
        <r>
          <rPr>
            <b/>
            <sz val="9"/>
            <color indexed="81"/>
            <rFont val="Tahoma"/>
            <family val="2"/>
          </rPr>
          <t>e</t>
        </r>
      </text>
    </comment>
    <comment ref="B43" authorId="0">
      <text>
        <r>
          <rPr>
            <b/>
            <sz val="9"/>
            <color indexed="81"/>
            <rFont val="Tahoma"/>
            <family val="2"/>
          </rPr>
          <t>e</t>
        </r>
      </text>
    </comment>
    <comment ref="C43" authorId="0">
      <text>
        <r>
          <rPr>
            <b/>
            <sz val="9"/>
            <color indexed="81"/>
            <rFont val="Tahoma"/>
            <family val="2"/>
          </rPr>
          <t>e</t>
        </r>
      </text>
    </comment>
    <comment ref="D43" authorId="0">
      <text>
        <r>
          <rPr>
            <b/>
            <sz val="9"/>
            <color indexed="81"/>
            <rFont val="Tahoma"/>
            <family val="2"/>
          </rPr>
          <t>e</t>
        </r>
      </text>
    </comment>
  </commentList>
</comments>
</file>

<file path=xl/comments12.xml><?xml version="1.0" encoding="utf-8"?>
<comments xmlns="http://schemas.openxmlformats.org/spreadsheetml/2006/main">
  <authors>
    <author>Vladica</author>
  </authors>
  <commentList>
    <comment ref="I25" authorId="0">
      <text>
        <r>
          <rPr>
            <b/>
            <sz val="9"/>
            <color indexed="81"/>
            <rFont val="Tahoma"/>
            <family val="2"/>
          </rPr>
          <t>b</t>
        </r>
      </text>
    </comment>
    <comment ref="I36" authorId="0">
      <text>
        <r>
          <rPr>
            <b/>
            <sz val="9"/>
            <color indexed="81"/>
            <rFont val="Tahoma"/>
            <family val="2"/>
          </rPr>
          <t>b</t>
        </r>
      </text>
    </comment>
    <comment ref="G46" authorId="0">
      <text>
        <r>
          <rPr>
            <b/>
            <sz val="9"/>
            <color indexed="81"/>
            <rFont val="Tahoma"/>
            <family val="2"/>
          </rPr>
          <t>n</t>
        </r>
      </text>
    </comment>
    <comment ref="I47" authorId="0">
      <text>
        <r>
          <rPr>
            <b/>
            <sz val="9"/>
            <color indexed="81"/>
            <rFont val="Tahoma"/>
            <family val="2"/>
          </rPr>
          <t>b</t>
        </r>
      </text>
    </comment>
  </commentList>
</comments>
</file>

<file path=xl/comments13.xml><?xml version="1.0" encoding="utf-8"?>
<comments xmlns="http://schemas.openxmlformats.org/spreadsheetml/2006/main">
  <authors>
    <author>Vladica</author>
  </authors>
  <commentList>
    <comment ref="F23" authorId="0">
      <text>
        <r>
          <rPr>
            <b/>
            <sz val="9"/>
            <color indexed="81"/>
            <rFont val="Tahoma"/>
            <family val="2"/>
          </rPr>
          <t>b</t>
        </r>
      </text>
    </comment>
    <comment ref="M23" authorId="0">
      <text>
        <r>
          <rPr>
            <b/>
            <sz val="9"/>
            <color indexed="81"/>
            <rFont val="Tahoma"/>
            <family val="2"/>
          </rPr>
          <t>b</t>
        </r>
      </text>
    </comment>
    <comment ref="E24" authorId="0">
      <text>
        <r>
          <rPr>
            <b/>
            <sz val="9"/>
            <color indexed="81"/>
            <rFont val="Tahoma"/>
            <family val="2"/>
          </rPr>
          <t>b</t>
        </r>
      </text>
    </comment>
    <comment ref="F24" authorId="0">
      <text>
        <r>
          <rPr>
            <b/>
            <sz val="9"/>
            <color indexed="81"/>
            <rFont val="Tahoma"/>
            <family val="2"/>
          </rPr>
          <t>b</t>
        </r>
      </text>
    </comment>
    <comment ref="K24" authorId="0">
      <text>
        <r>
          <rPr>
            <b/>
            <sz val="9"/>
            <color indexed="81"/>
            <rFont val="Tahoma"/>
            <family val="2"/>
          </rPr>
          <t>b</t>
        </r>
      </text>
    </comment>
    <comment ref="M24" authorId="0">
      <text>
        <r>
          <rPr>
            <b/>
            <sz val="9"/>
            <color indexed="81"/>
            <rFont val="Tahoma"/>
            <family val="2"/>
          </rPr>
          <t>b</t>
        </r>
      </text>
    </comment>
    <comment ref="B25" authorId="0">
      <text>
        <r>
          <rPr>
            <b/>
            <sz val="9"/>
            <color indexed="81"/>
            <rFont val="Tahoma"/>
            <family val="2"/>
          </rPr>
          <t>b</t>
        </r>
      </text>
    </comment>
    <comment ref="F25" authorId="0">
      <text>
        <r>
          <rPr>
            <b/>
            <sz val="9"/>
            <color indexed="81"/>
            <rFont val="Tahoma"/>
            <family val="2"/>
          </rPr>
          <t>b</t>
        </r>
      </text>
    </comment>
    <comment ref="K25" authorId="0">
      <text>
        <r>
          <rPr>
            <b/>
            <sz val="9"/>
            <color indexed="81"/>
            <rFont val="Tahoma"/>
            <family val="2"/>
          </rPr>
          <t>b</t>
        </r>
      </text>
    </comment>
    <comment ref="M25" authorId="0">
      <text>
        <r>
          <rPr>
            <b/>
            <sz val="9"/>
            <color indexed="81"/>
            <rFont val="Tahoma"/>
            <family val="2"/>
          </rPr>
          <t>b</t>
        </r>
      </text>
    </comment>
    <comment ref="F26" authorId="0">
      <text>
        <r>
          <rPr>
            <b/>
            <sz val="9"/>
            <color indexed="81"/>
            <rFont val="Tahoma"/>
            <family val="2"/>
          </rPr>
          <t>b</t>
        </r>
      </text>
    </comment>
    <comment ref="M26" authorId="0">
      <text>
        <r>
          <rPr>
            <b/>
            <sz val="9"/>
            <color indexed="81"/>
            <rFont val="Tahoma"/>
            <family val="2"/>
          </rPr>
          <t>b</t>
        </r>
      </text>
    </comment>
    <comment ref="F34" authorId="0">
      <text>
        <r>
          <rPr>
            <b/>
            <sz val="9"/>
            <color indexed="81"/>
            <rFont val="Tahoma"/>
            <family val="2"/>
          </rPr>
          <t>b</t>
        </r>
      </text>
    </comment>
    <comment ref="M34" authorId="0">
      <text>
        <r>
          <rPr>
            <b/>
            <sz val="9"/>
            <color indexed="81"/>
            <rFont val="Tahoma"/>
            <family val="2"/>
          </rPr>
          <t>b</t>
        </r>
      </text>
    </comment>
    <comment ref="E35" authorId="0">
      <text>
        <r>
          <rPr>
            <b/>
            <sz val="9"/>
            <color indexed="81"/>
            <rFont val="Tahoma"/>
            <family val="2"/>
          </rPr>
          <t>b</t>
        </r>
      </text>
    </comment>
    <comment ref="F35" authorId="0">
      <text>
        <r>
          <rPr>
            <b/>
            <sz val="9"/>
            <color indexed="81"/>
            <rFont val="Tahoma"/>
            <family val="2"/>
          </rPr>
          <t>b</t>
        </r>
      </text>
    </comment>
    <comment ref="K35" authorId="0">
      <text>
        <r>
          <rPr>
            <b/>
            <sz val="9"/>
            <color indexed="81"/>
            <rFont val="Tahoma"/>
            <family val="2"/>
          </rPr>
          <t>b</t>
        </r>
      </text>
    </comment>
    <comment ref="M35" authorId="0">
      <text>
        <r>
          <rPr>
            <b/>
            <sz val="9"/>
            <color indexed="81"/>
            <rFont val="Tahoma"/>
            <family val="2"/>
          </rPr>
          <t>b</t>
        </r>
      </text>
    </comment>
    <comment ref="B36" authorId="0">
      <text>
        <r>
          <rPr>
            <b/>
            <sz val="9"/>
            <color indexed="81"/>
            <rFont val="Tahoma"/>
            <family val="2"/>
          </rPr>
          <t>b</t>
        </r>
      </text>
    </comment>
    <comment ref="F36" authorId="0">
      <text>
        <r>
          <rPr>
            <b/>
            <sz val="9"/>
            <color indexed="81"/>
            <rFont val="Tahoma"/>
            <family val="2"/>
          </rPr>
          <t>b</t>
        </r>
      </text>
    </comment>
    <comment ref="K36" authorId="0">
      <text>
        <r>
          <rPr>
            <b/>
            <sz val="9"/>
            <color indexed="81"/>
            <rFont val="Tahoma"/>
            <family val="2"/>
          </rPr>
          <t>b</t>
        </r>
      </text>
    </comment>
    <comment ref="M36" authorId="0">
      <text>
        <r>
          <rPr>
            <b/>
            <sz val="9"/>
            <color indexed="81"/>
            <rFont val="Tahoma"/>
            <family val="2"/>
          </rPr>
          <t>b</t>
        </r>
      </text>
    </comment>
    <comment ref="F37" authorId="0">
      <text>
        <r>
          <rPr>
            <b/>
            <sz val="9"/>
            <color indexed="81"/>
            <rFont val="Tahoma"/>
            <family val="2"/>
          </rPr>
          <t>b</t>
        </r>
      </text>
    </comment>
    <comment ref="M37" authorId="0">
      <text>
        <r>
          <rPr>
            <b/>
            <sz val="9"/>
            <color indexed="81"/>
            <rFont val="Tahoma"/>
            <family val="2"/>
          </rPr>
          <t>b</t>
        </r>
      </text>
    </comment>
    <comment ref="F45" authorId="0">
      <text>
        <r>
          <rPr>
            <b/>
            <sz val="9"/>
            <color indexed="81"/>
            <rFont val="Tahoma"/>
            <family val="2"/>
          </rPr>
          <t>b</t>
        </r>
      </text>
    </comment>
    <comment ref="M45" authorId="0">
      <text>
        <r>
          <rPr>
            <b/>
            <sz val="9"/>
            <color indexed="81"/>
            <rFont val="Tahoma"/>
            <family val="2"/>
          </rPr>
          <t>b</t>
        </r>
      </text>
    </comment>
    <comment ref="E46" authorId="0">
      <text>
        <r>
          <rPr>
            <b/>
            <sz val="9"/>
            <color indexed="81"/>
            <rFont val="Tahoma"/>
            <family val="2"/>
          </rPr>
          <t>b</t>
        </r>
      </text>
    </comment>
    <comment ref="F46" authorId="0">
      <text>
        <r>
          <rPr>
            <b/>
            <sz val="9"/>
            <color indexed="81"/>
            <rFont val="Tahoma"/>
            <family val="2"/>
          </rPr>
          <t>b</t>
        </r>
      </text>
    </comment>
    <comment ref="K46" authorId="0">
      <text>
        <r>
          <rPr>
            <b/>
            <sz val="9"/>
            <color indexed="81"/>
            <rFont val="Tahoma"/>
            <family val="2"/>
          </rPr>
          <t>b</t>
        </r>
      </text>
    </comment>
    <comment ref="M46" authorId="0">
      <text>
        <r>
          <rPr>
            <b/>
            <sz val="9"/>
            <color indexed="81"/>
            <rFont val="Tahoma"/>
            <family val="2"/>
          </rPr>
          <t>b</t>
        </r>
      </text>
    </comment>
    <comment ref="B47" authorId="0">
      <text>
        <r>
          <rPr>
            <b/>
            <sz val="9"/>
            <color indexed="81"/>
            <rFont val="Tahoma"/>
            <family val="2"/>
          </rPr>
          <t>b</t>
        </r>
      </text>
    </comment>
    <comment ref="F47" authorId="0">
      <text>
        <r>
          <rPr>
            <b/>
            <sz val="9"/>
            <color indexed="81"/>
            <rFont val="Tahoma"/>
            <family val="2"/>
          </rPr>
          <t>b</t>
        </r>
      </text>
    </comment>
    <comment ref="K47" authorId="0">
      <text>
        <r>
          <rPr>
            <b/>
            <sz val="9"/>
            <color indexed="81"/>
            <rFont val="Tahoma"/>
            <family val="2"/>
          </rPr>
          <t>b</t>
        </r>
      </text>
    </comment>
    <comment ref="M47" authorId="0">
      <text>
        <r>
          <rPr>
            <b/>
            <sz val="9"/>
            <color indexed="81"/>
            <rFont val="Tahoma"/>
            <family val="2"/>
          </rPr>
          <t>b</t>
        </r>
      </text>
    </comment>
    <comment ref="F48" authorId="0">
      <text>
        <r>
          <rPr>
            <b/>
            <sz val="9"/>
            <color indexed="81"/>
            <rFont val="Tahoma"/>
            <family val="2"/>
          </rPr>
          <t>b</t>
        </r>
      </text>
    </comment>
    <comment ref="M48" authorId="0">
      <text>
        <r>
          <rPr>
            <b/>
            <sz val="9"/>
            <color indexed="81"/>
            <rFont val="Tahoma"/>
            <family val="2"/>
          </rPr>
          <t>b</t>
        </r>
      </text>
    </comment>
  </commentList>
</comments>
</file>

<file path=xl/comments14.xml><?xml version="1.0" encoding="utf-8"?>
<comments xmlns="http://schemas.openxmlformats.org/spreadsheetml/2006/main">
  <authors>
    <author>Vladica</author>
  </authors>
  <commentList>
    <comment ref="F23" authorId="0">
      <text>
        <r>
          <rPr>
            <b/>
            <sz val="9"/>
            <color indexed="81"/>
            <rFont val="Tahoma"/>
            <family val="2"/>
          </rPr>
          <t>b</t>
        </r>
      </text>
    </comment>
    <comment ref="M23" authorId="0">
      <text>
        <r>
          <rPr>
            <b/>
            <sz val="9"/>
            <color indexed="81"/>
            <rFont val="Tahoma"/>
            <family val="2"/>
          </rPr>
          <t>b</t>
        </r>
      </text>
    </comment>
    <comment ref="E24" authorId="0">
      <text>
        <r>
          <rPr>
            <b/>
            <sz val="9"/>
            <color indexed="81"/>
            <rFont val="Tahoma"/>
            <family val="2"/>
          </rPr>
          <t>b</t>
        </r>
      </text>
    </comment>
    <comment ref="F24" authorId="0">
      <text>
        <r>
          <rPr>
            <b/>
            <sz val="9"/>
            <color indexed="81"/>
            <rFont val="Tahoma"/>
            <family val="2"/>
          </rPr>
          <t>b</t>
        </r>
      </text>
    </comment>
    <comment ref="K24" authorId="0">
      <text>
        <r>
          <rPr>
            <b/>
            <sz val="9"/>
            <color indexed="81"/>
            <rFont val="Tahoma"/>
            <family val="2"/>
          </rPr>
          <t>b</t>
        </r>
      </text>
    </comment>
    <comment ref="M24" authorId="0">
      <text>
        <r>
          <rPr>
            <b/>
            <sz val="9"/>
            <color indexed="81"/>
            <rFont val="Tahoma"/>
            <family val="2"/>
          </rPr>
          <t>b</t>
        </r>
      </text>
    </comment>
    <comment ref="B25" authorId="0">
      <text>
        <r>
          <rPr>
            <b/>
            <sz val="9"/>
            <color indexed="81"/>
            <rFont val="Tahoma"/>
            <family val="2"/>
          </rPr>
          <t>b</t>
        </r>
      </text>
    </comment>
    <comment ref="F25" authorId="0">
      <text>
        <r>
          <rPr>
            <b/>
            <sz val="9"/>
            <color indexed="81"/>
            <rFont val="Tahoma"/>
            <family val="2"/>
          </rPr>
          <t>b</t>
        </r>
      </text>
    </comment>
    <comment ref="K25" authorId="0">
      <text>
        <r>
          <rPr>
            <b/>
            <sz val="9"/>
            <color indexed="81"/>
            <rFont val="Tahoma"/>
            <family val="2"/>
          </rPr>
          <t>b</t>
        </r>
      </text>
    </comment>
    <comment ref="M25" authorId="0">
      <text>
        <r>
          <rPr>
            <b/>
            <sz val="9"/>
            <color indexed="81"/>
            <rFont val="Tahoma"/>
            <family val="2"/>
          </rPr>
          <t>b</t>
        </r>
      </text>
    </comment>
    <comment ref="F26" authorId="0">
      <text>
        <r>
          <rPr>
            <b/>
            <sz val="9"/>
            <color indexed="81"/>
            <rFont val="Tahoma"/>
            <family val="2"/>
          </rPr>
          <t>b</t>
        </r>
      </text>
    </comment>
    <comment ref="M26" authorId="0">
      <text>
        <r>
          <rPr>
            <b/>
            <sz val="9"/>
            <color indexed="81"/>
            <rFont val="Tahoma"/>
            <family val="2"/>
          </rPr>
          <t>b</t>
        </r>
      </text>
    </comment>
    <comment ref="F34" authorId="0">
      <text>
        <r>
          <rPr>
            <b/>
            <sz val="9"/>
            <color indexed="81"/>
            <rFont val="Tahoma"/>
            <family val="2"/>
          </rPr>
          <t>b</t>
        </r>
      </text>
    </comment>
    <comment ref="M34" authorId="0">
      <text>
        <r>
          <rPr>
            <b/>
            <sz val="9"/>
            <color indexed="81"/>
            <rFont val="Tahoma"/>
            <family val="2"/>
          </rPr>
          <t>b</t>
        </r>
      </text>
    </comment>
    <comment ref="E35" authorId="0">
      <text>
        <r>
          <rPr>
            <b/>
            <sz val="9"/>
            <color indexed="81"/>
            <rFont val="Tahoma"/>
            <family val="2"/>
          </rPr>
          <t>b</t>
        </r>
      </text>
    </comment>
    <comment ref="F35" authorId="0">
      <text>
        <r>
          <rPr>
            <b/>
            <sz val="9"/>
            <color indexed="81"/>
            <rFont val="Tahoma"/>
            <family val="2"/>
          </rPr>
          <t>b</t>
        </r>
      </text>
    </comment>
    <comment ref="K35" authorId="0">
      <text>
        <r>
          <rPr>
            <b/>
            <sz val="9"/>
            <color indexed="81"/>
            <rFont val="Tahoma"/>
            <family val="2"/>
          </rPr>
          <t>b</t>
        </r>
      </text>
    </comment>
    <comment ref="M35" authorId="0">
      <text>
        <r>
          <rPr>
            <b/>
            <sz val="9"/>
            <color indexed="81"/>
            <rFont val="Tahoma"/>
            <family val="2"/>
          </rPr>
          <t>b</t>
        </r>
      </text>
    </comment>
    <comment ref="B36" authorId="0">
      <text>
        <r>
          <rPr>
            <b/>
            <sz val="9"/>
            <color indexed="81"/>
            <rFont val="Tahoma"/>
            <family val="2"/>
          </rPr>
          <t>b</t>
        </r>
      </text>
    </comment>
    <comment ref="F36" authorId="0">
      <text>
        <r>
          <rPr>
            <b/>
            <sz val="9"/>
            <color indexed="81"/>
            <rFont val="Tahoma"/>
            <family val="2"/>
          </rPr>
          <t>b</t>
        </r>
      </text>
    </comment>
    <comment ref="K36" authorId="0">
      <text>
        <r>
          <rPr>
            <b/>
            <sz val="9"/>
            <color indexed="81"/>
            <rFont val="Tahoma"/>
            <family val="2"/>
          </rPr>
          <t>b</t>
        </r>
      </text>
    </comment>
    <comment ref="M36" authorId="0">
      <text>
        <r>
          <rPr>
            <b/>
            <sz val="9"/>
            <color indexed="81"/>
            <rFont val="Tahoma"/>
            <family val="2"/>
          </rPr>
          <t>b</t>
        </r>
      </text>
    </comment>
    <comment ref="F37" authorId="0">
      <text>
        <r>
          <rPr>
            <b/>
            <sz val="9"/>
            <color indexed="81"/>
            <rFont val="Tahoma"/>
            <family val="2"/>
          </rPr>
          <t>b</t>
        </r>
      </text>
    </comment>
    <comment ref="M37" authorId="0">
      <text>
        <r>
          <rPr>
            <b/>
            <sz val="9"/>
            <color indexed="81"/>
            <rFont val="Tahoma"/>
            <family val="2"/>
          </rPr>
          <t>b</t>
        </r>
      </text>
    </comment>
    <comment ref="F45" authorId="0">
      <text>
        <r>
          <rPr>
            <b/>
            <sz val="9"/>
            <color indexed="81"/>
            <rFont val="Tahoma"/>
            <family val="2"/>
          </rPr>
          <t>b</t>
        </r>
      </text>
    </comment>
    <comment ref="M45" authorId="0">
      <text>
        <r>
          <rPr>
            <b/>
            <sz val="9"/>
            <color indexed="81"/>
            <rFont val="Tahoma"/>
            <family val="2"/>
          </rPr>
          <t>b</t>
        </r>
      </text>
    </comment>
    <comment ref="E46" authorId="0">
      <text>
        <r>
          <rPr>
            <b/>
            <sz val="9"/>
            <color indexed="81"/>
            <rFont val="Tahoma"/>
            <family val="2"/>
          </rPr>
          <t>b</t>
        </r>
      </text>
    </comment>
    <comment ref="F46" authorId="0">
      <text>
        <r>
          <rPr>
            <b/>
            <sz val="9"/>
            <color indexed="81"/>
            <rFont val="Tahoma"/>
            <family val="2"/>
          </rPr>
          <t>b</t>
        </r>
      </text>
    </comment>
    <comment ref="K46" authorId="0">
      <text>
        <r>
          <rPr>
            <b/>
            <sz val="9"/>
            <color indexed="81"/>
            <rFont val="Tahoma"/>
            <family val="2"/>
          </rPr>
          <t>b</t>
        </r>
      </text>
    </comment>
    <comment ref="M46" authorId="0">
      <text>
        <r>
          <rPr>
            <b/>
            <sz val="9"/>
            <color indexed="81"/>
            <rFont val="Tahoma"/>
            <family val="2"/>
          </rPr>
          <t>b</t>
        </r>
      </text>
    </comment>
    <comment ref="B47" authorId="0">
      <text>
        <r>
          <rPr>
            <b/>
            <sz val="9"/>
            <color indexed="81"/>
            <rFont val="Tahoma"/>
            <family val="2"/>
          </rPr>
          <t>b</t>
        </r>
      </text>
    </comment>
    <comment ref="F47" authorId="0">
      <text>
        <r>
          <rPr>
            <b/>
            <sz val="9"/>
            <color indexed="81"/>
            <rFont val="Tahoma"/>
            <family val="2"/>
          </rPr>
          <t>b</t>
        </r>
      </text>
    </comment>
    <comment ref="K47" authorId="0">
      <text>
        <r>
          <rPr>
            <b/>
            <sz val="9"/>
            <color indexed="81"/>
            <rFont val="Tahoma"/>
            <family val="2"/>
          </rPr>
          <t>b</t>
        </r>
      </text>
    </comment>
    <comment ref="M47" authorId="0">
      <text>
        <r>
          <rPr>
            <b/>
            <sz val="9"/>
            <color indexed="81"/>
            <rFont val="Tahoma"/>
            <family val="2"/>
          </rPr>
          <t>b</t>
        </r>
      </text>
    </comment>
    <comment ref="F48" authorId="0">
      <text>
        <r>
          <rPr>
            <b/>
            <sz val="9"/>
            <color indexed="81"/>
            <rFont val="Tahoma"/>
            <family val="2"/>
          </rPr>
          <t>b</t>
        </r>
      </text>
    </comment>
    <comment ref="M48" authorId="0">
      <text>
        <r>
          <rPr>
            <b/>
            <sz val="9"/>
            <color indexed="81"/>
            <rFont val="Tahoma"/>
            <family val="2"/>
          </rPr>
          <t>b</t>
        </r>
      </text>
    </comment>
  </commentList>
</comments>
</file>

<file path=xl/comments15.xml><?xml version="1.0" encoding="utf-8"?>
<comments xmlns="http://schemas.openxmlformats.org/spreadsheetml/2006/main">
  <authors>
    <author>Vladica</author>
  </authors>
  <commentList>
    <comment ref="J23" authorId="0">
      <text>
        <r>
          <rPr>
            <b/>
            <sz val="9"/>
            <color indexed="81"/>
            <rFont val="Tahoma"/>
            <family val="2"/>
          </rPr>
          <t>d</t>
        </r>
      </text>
    </comment>
    <comment ref="K23" authorId="0">
      <text>
        <r>
          <rPr>
            <b/>
            <sz val="9"/>
            <color indexed="81"/>
            <rFont val="Tahoma"/>
            <family val="2"/>
          </rPr>
          <t>d</t>
        </r>
      </text>
    </comment>
    <comment ref="L23" authorId="0">
      <text>
        <r>
          <rPr>
            <b/>
            <sz val="9"/>
            <color indexed="81"/>
            <rFont val="Tahoma"/>
            <family val="2"/>
          </rPr>
          <t>d</t>
        </r>
      </text>
    </comment>
    <comment ref="B25" authorId="0">
      <text>
        <r>
          <rPr>
            <b/>
            <sz val="9"/>
            <color indexed="81"/>
            <rFont val="Tahoma"/>
            <family val="2"/>
          </rPr>
          <t>d</t>
        </r>
      </text>
    </comment>
    <comment ref="G25" authorId="0">
      <text>
        <r>
          <rPr>
            <b/>
            <sz val="9"/>
            <color indexed="81"/>
            <rFont val="Tahoma"/>
            <family val="2"/>
          </rPr>
          <t>e</t>
        </r>
      </text>
    </comment>
    <comment ref="H25" authorId="0">
      <text>
        <r>
          <rPr>
            <b/>
            <sz val="9"/>
            <color indexed="81"/>
            <rFont val="Tahoma"/>
            <family val="2"/>
          </rPr>
          <t>e</t>
        </r>
      </text>
    </comment>
    <comment ref="J25" authorId="0">
      <text>
        <r>
          <rPr>
            <b/>
            <sz val="9"/>
            <color indexed="81"/>
            <rFont val="Tahoma"/>
            <family val="2"/>
          </rPr>
          <t>p</t>
        </r>
      </text>
    </comment>
    <comment ref="K25" authorId="0">
      <text>
        <r>
          <rPr>
            <b/>
            <sz val="9"/>
            <color indexed="81"/>
            <rFont val="Tahoma"/>
            <family val="2"/>
          </rPr>
          <t>p</t>
        </r>
      </text>
    </comment>
    <comment ref="L25" authorId="0">
      <text>
        <r>
          <rPr>
            <b/>
            <sz val="9"/>
            <color indexed="81"/>
            <rFont val="Tahoma"/>
            <family val="2"/>
          </rPr>
          <t>p</t>
        </r>
      </text>
    </comment>
    <comment ref="M25" authorId="0">
      <text>
        <r>
          <rPr>
            <b/>
            <sz val="9"/>
            <color indexed="81"/>
            <rFont val="Tahoma"/>
            <family val="2"/>
          </rPr>
          <t>p</t>
        </r>
      </text>
    </comment>
    <comment ref="D34" authorId="0">
      <text>
        <r>
          <rPr>
            <b/>
            <sz val="9"/>
            <color indexed="81"/>
            <rFont val="Tahoma"/>
            <family val="2"/>
          </rPr>
          <t>d</t>
        </r>
      </text>
    </comment>
    <comment ref="E34" authorId="0">
      <text>
        <r>
          <rPr>
            <b/>
            <sz val="9"/>
            <color indexed="81"/>
            <rFont val="Tahoma"/>
            <family val="2"/>
          </rPr>
          <t>d</t>
        </r>
      </text>
    </comment>
    <comment ref="F34" authorId="0">
      <text>
        <r>
          <rPr>
            <b/>
            <sz val="9"/>
            <color indexed="81"/>
            <rFont val="Tahoma"/>
            <family val="2"/>
          </rPr>
          <t>d</t>
        </r>
      </text>
    </comment>
    <comment ref="J34" authorId="0">
      <text>
        <r>
          <rPr>
            <b/>
            <sz val="9"/>
            <color indexed="81"/>
            <rFont val="Tahoma"/>
            <family val="2"/>
          </rPr>
          <t>d</t>
        </r>
      </text>
    </comment>
    <comment ref="K34" authorId="0">
      <text>
        <r>
          <rPr>
            <b/>
            <sz val="9"/>
            <color indexed="81"/>
            <rFont val="Tahoma"/>
            <family val="2"/>
          </rPr>
          <t>d</t>
        </r>
      </text>
    </comment>
    <comment ref="L34" authorId="0">
      <text>
        <r>
          <rPr>
            <b/>
            <sz val="9"/>
            <color indexed="81"/>
            <rFont val="Tahoma"/>
            <family val="2"/>
          </rPr>
          <t>d</t>
        </r>
      </text>
    </comment>
    <comment ref="B36" authorId="0">
      <text>
        <r>
          <rPr>
            <b/>
            <sz val="9"/>
            <color indexed="81"/>
            <rFont val="Tahoma"/>
            <family val="2"/>
          </rPr>
          <t>d</t>
        </r>
      </text>
    </comment>
    <comment ref="G36" authorId="0">
      <text>
        <r>
          <rPr>
            <b/>
            <sz val="9"/>
            <color indexed="81"/>
            <rFont val="Tahoma"/>
            <family val="2"/>
          </rPr>
          <t>e</t>
        </r>
      </text>
    </comment>
    <comment ref="H36" authorId="0">
      <text>
        <r>
          <rPr>
            <b/>
            <sz val="9"/>
            <color indexed="81"/>
            <rFont val="Tahoma"/>
            <family val="2"/>
          </rPr>
          <t>e</t>
        </r>
      </text>
    </comment>
    <comment ref="J36" authorId="0">
      <text>
        <r>
          <rPr>
            <b/>
            <sz val="9"/>
            <color indexed="81"/>
            <rFont val="Tahoma"/>
            <family val="2"/>
          </rPr>
          <t>p</t>
        </r>
      </text>
    </comment>
    <comment ref="K36" authorId="0">
      <text>
        <r>
          <rPr>
            <b/>
            <sz val="9"/>
            <color indexed="81"/>
            <rFont val="Tahoma"/>
            <family val="2"/>
          </rPr>
          <t>p</t>
        </r>
      </text>
    </comment>
    <comment ref="L36" authorId="0">
      <text>
        <r>
          <rPr>
            <b/>
            <sz val="9"/>
            <color indexed="81"/>
            <rFont val="Tahoma"/>
            <family val="2"/>
          </rPr>
          <t>p</t>
        </r>
      </text>
    </comment>
    <comment ref="D45" authorId="0">
      <text>
        <r>
          <rPr>
            <b/>
            <sz val="9"/>
            <color indexed="81"/>
            <rFont val="Tahoma"/>
            <family val="2"/>
          </rPr>
          <t>d</t>
        </r>
      </text>
    </comment>
    <comment ref="E45" authorId="0">
      <text>
        <r>
          <rPr>
            <b/>
            <sz val="9"/>
            <color indexed="81"/>
            <rFont val="Tahoma"/>
            <family val="2"/>
          </rPr>
          <t>d</t>
        </r>
      </text>
    </comment>
    <comment ref="F45" authorId="0">
      <text>
        <r>
          <rPr>
            <b/>
            <sz val="9"/>
            <color indexed="81"/>
            <rFont val="Tahoma"/>
            <family val="2"/>
          </rPr>
          <t>d</t>
        </r>
      </text>
    </comment>
    <comment ref="J45" authorId="0">
      <text>
        <r>
          <rPr>
            <b/>
            <sz val="9"/>
            <color indexed="81"/>
            <rFont val="Tahoma"/>
            <family val="2"/>
          </rPr>
          <t>d</t>
        </r>
      </text>
    </comment>
    <comment ref="K45" authorId="0">
      <text>
        <r>
          <rPr>
            <b/>
            <sz val="9"/>
            <color indexed="81"/>
            <rFont val="Tahoma"/>
            <family val="2"/>
          </rPr>
          <t>d</t>
        </r>
      </text>
    </comment>
    <comment ref="L45" authorId="0">
      <text>
        <r>
          <rPr>
            <b/>
            <sz val="9"/>
            <color indexed="81"/>
            <rFont val="Tahoma"/>
            <family val="2"/>
          </rPr>
          <t>d</t>
        </r>
      </text>
    </comment>
    <comment ref="B47" authorId="0">
      <text>
        <r>
          <rPr>
            <b/>
            <sz val="9"/>
            <color indexed="81"/>
            <rFont val="Tahoma"/>
            <family val="2"/>
          </rPr>
          <t>d</t>
        </r>
      </text>
    </comment>
    <comment ref="G47" authorId="0">
      <text>
        <r>
          <rPr>
            <b/>
            <sz val="9"/>
            <color indexed="81"/>
            <rFont val="Tahoma"/>
            <family val="2"/>
          </rPr>
          <t>e</t>
        </r>
      </text>
    </comment>
    <comment ref="H47" authorId="0">
      <text>
        <r>
          <rPr>
            <b/>
            <sz val="9"/>
            <color indexed="81"/>
            <rFont val="Tahoma"/>
            <family val="2"/>
          </rPr>
          <t>e</t>
        </r>
      </text>
    </comment>
    <comment ref="J47" authorId="0">
      <text>
        <r>
          <rPr>
            <b/>
            <sz val="9"/>
            <color indexed="81"/>
            <rFont val="Tahoma"/>
            <family val="2"/>
          </rPr>
          <t>p</t>
        </r>
      </text>
    </comment>
    <comment ref="K47" authorId="0">
      <text>
        <r>
          <rPr>
            <b/>
            <sz val="9"/>
            <color indexed="81"/>
            <rFont val="Tahoma"/>
            <family val="2"/>
          </rPr>
          <t>p</t>
        </r>
      </text>
    </comment>
    <comment ref="L47" authorId="0">
      <text>
        <r>
          <rPr>
            <b/>
            <sz val="9"/>
            <color indexed="81"/>
            <rFont val="Tahoma"/>
            <family val="2"/>
          </rPr>
          <t>p</t>
        </r>
      </text>
    </comment>
  </commentList>
</comments>
</file>

<file path=xl/comments16.xml><?xml version="1.0" encoding="utf-8"?>
<comments xmlns="http://schemas.openxmlformats.org/spreadsheetml/2006/main">
  <authors>
    <author>Vladica</author>
  </authors>
  <commentList>
    <comment ref="D23" authorId="0">
      <text>
        <r>
          <rPr>
            <b/>
            <sz val="9"/>
            <color indexed="81"/>
            <rFont val="Tahoma"/>
            <family val="2"/>
          </rPr>
          <t>b</t>
        </r>
      </text>
    </comment>
    <comment ref="D24" authorId="0">
      <text>
        <r>
          <rPr>
            <b/>
            <sz val="9"/>
            <color indexed="81"/>
            <rFont val="Tahoma"/>
            <family val="2"/>
          </rPr>
          <t>b</t>
        </r>
      </text>
    </comment>
    <comment ref="D25" authorId="0">
      <text>
        <r>
          <rPr>
            <b/>
            <sz val="9"/>
            <color indexed="81"/>
            <rFont val="Tahoma"/>
            <family val="2"/>
          </rPr>
          <t>b</t>
        </r>
      </text>
    </comment>
    <comment ref="D26" authorId="0">
      <text>
        <r>
          <rPr>
            <b/>
            <sz val="9"/>
            <color indexed="81"/>
            <rFont val="Tahoma"/>
            <family val="2"/>
          </rPr>
          <t>b</t>
        </r>
      </text>
    </comment>
  </commentList>
</comments>
</file>

<file path=xl/comments17.xml><?xml version="1.0" encoding="utf-8"?>
<comments xmlns="http://schemas.openxmlformats.org/spreadsheetml/2006/main">
  <authors>
    <author>Vladica</author>
  </authors>
  <commentList>
    <comment ref="M23" authorId="0">
      <text>
        <r>
          <rPr>
            <b/>
            <sz val="9"/>
            <color indexed="81"/>
            <rFont val="Tahoma"/>
            <family val="2"/>
          </rPr>
          <t>b</t>
        </r>
      </text>
    </comment>
    <comment ref="M24" authorId="0">
      <text>
        <r>
          <rPr>
            <b/>
            <sz val="9"/>
            <color indexed="81"/>
            <rFont val="Tahoma"/>
            <family val="2"/>
          </rPr>
          <t>b</t>
        </r>
      </text>
    </comment>
    <comment ref="B25" authorId="0">
      <text>
        <r>
          <rPr>
            <b/>
            <sz val="9"/>
            <color indexed="81"/>
            <rFont val="Tahoma"/>
            <family val="2"/>
          </rPr>
          <t>b</t>
        </r>
      </text>
    </comment>
    <comment ref="E25" authorId="0">
      <text>
        <r>
          <rPr>
            <b/>
            <sz val="9"/>
            <color indexed="81"/>
            <rFont val="Tahoma"/>
            <family val="2"/>
          </rPr>
          <t>b</t>
        </r>
      </text>
    </comment>
    <comment ref="J25" authorId="0">
      <text>
        <r>
          <rPr>
            <b/>
            <sz val="9"/>
            <color indexed="81"/>
            <rFont val="Tahoma"/>
            <family val="2"/>
          </rPr>
          <t>b</t>
        </r>
      </text>
    </comment>
    <comment ref="K25" authorId="0">
      <text>
        <r>
          <rPr>
            <b/>
            <sz val="9"/>
            <color indexed="81"/>
            <rFont val="Tahoma"/>
            <family val="2"/>
          </rPr>
          <t>b</t>
        </r>
      </text>
    </comment>
    <comment ref="M25" authorId="0">
      <text>
        <r>
          <rPr>
            <b/>
            <sz val="9"/>
            <color indexed="81"/>
            <rFont val="Tahoma"/>
            <family val="2"/>
          </rPr>
          <t>b</t>
        </r>
      </text>
    </comment>
    <comment ref="F26" authorId="0">
      <text>
        <r>
          <rPr>
            <b/>
            <sz val="9"/>
            <color indexed="81"/>
            <rFont val="Tahoma"/>
            <family val="2"/>
          </rPr>
          <t>b</t>
        </r>
      </text>
    </comment>
    <comment ref="M26" authorId="0">
      <text>
        <r>
          <rPr>
            <b/>
            <sz val="9"/>
            <color indexed="81"/>
            <rFont val="Tahoma"/>
            <family val="2"/>
          </rPr>
          <t>b</t>
        </r>
      </text>
    </comment>
    <comment ref="M34" authorId="0">
      <text>
        <r>
          <rPr>
            <b/>
            <sz val="9"/>
            <color indexed="81"/>
            <rFont val="Tahoma"/>
            <family val="2"/>
          </rPr>
          <t>b</t>
        </r>
      </text>
    </comment>
    <comment ref="M35" authorId="0">
      <text>
        <r>
          <rPr>
            <b/>
            <sz val="9"/>
            <color indexed="81"/>
            <rFont val="Tahoma"/>
            <family val="2"/>
          </rPr>
          <t>b</t>
        </r>
      </text>
    </comment>
    <comment ref="B36" authorId="0">
      <text>
        <r>
          <rPr>
            <b/>
            <sz val="9"/>
            <color indexed="81"/>
            <rFont val="Tahoma"/>
            <family val="2"/>
          </rPr>
          <t>b</t>
        </r>
      </text>
    </comment>
    <comment ref="E36" authorId="0">
      <text>
        <r>
          <rPr>
            <b/>
            <sz val="9"/>
            <color indexed="81"/>
            <rFont val="Tahoma"/>
            <family val="2"/>
          </rPr>
          <t>b</t>
        </r>
      </text>
    </comment>
    <comment ref="J36" authorId="0">
      <text>
        <r>
          <rPr>
            <b/>
            <sz val="9"/>
            <color indexed="81"/>
            <rFont val="Tahoma"/>
            <family val="2"/>
          </rPr>
          <t>b</t>
        </r>
      </text>
    </comment>
    <comment ref="K36" authorId="0">
      <text>
        <r>
          <rPr>
            <b/>
            <sz val="9"/>
            <color indexed="81"/>
            <rFont val="Tahoma"/>
            <family val="2"/>
          </rPr>
          <t>b</t>
        </r>
      </text>
    </comment>
    <comment ref="M36" authorId="0">
      <text>
        <r>
          <rPr>
            <b/>
            <sz val="9"/>
            <color indexed="81"/>
            <rFont val="Tahoma"/>
            <family val="2"/>
          </rPr>
          <t>b</t>
        </r>
      </text>
    </comment>
    <comment ref="F37" authorId="0">
      <text>
        <r>
          <rPr>
            <b/>
            <sz val="9"/>
            <color indexed="81"/>
            <rFont val="Tahoma"/>
            <family val="2"/>
          </rPr>
          <t>b</t>
        </r>
      </text>
    </comment>
    <comment ref="M37" authorId="0">
      <text>
        <r>
          <rPr>
            <b/>
            <sz val="9"/>
            <color indexed="81"/>
            <rFont val="Tahoma"/>
            <family val="2"/>
          </rPr>
          <t>b</t>
        </r>
      </text>
    </comment>
    <comment ref="M45" authorId="0">
      <text>
        <r>
          <rPr>
            <b/>
            <sz val="9"/>
            <color indexed="81"/>
            <rFont val="Tahoma"/>
            <family val="2"/>
          </rPr>
          <t>b</t>
        </r>
      </text>
    </comment>
    <comment ref="M46" authorId="0">
      <text>
        <r>
          <rPr>
            <b/>
            <sz val="9"/>
            <color indexed="81"/>
            <rFont val="Tahoma"/>
            <family val="2"/>
          </rPr>
          <t>b</t>
        </r>
      </text>
    </comment>
    <comment ref="B47" authorId="0">
      <text>
        <r>
          <rPr>
            <b/>
            <sz val="9"/>
            <color indexed="81"/>
            <rFont val="Tahoma"/>
            <family val="2"/>
          </rPr>
          <t>b</t>
        </r>
      </text>
    </comment>
    <comment ref="E47" authorId="0">
      <text>
        <r>
          <rPr>
            <b/>
            <sz val="9"/>
            <color indexed="81"/>
            <rFont val="Tahoma"/>
            <family val="2"/>
          </rPr>
          <t>b</t>
        </r>
      </text>
    </comment>
    <comment ref="J47" authorId="0">
      <text>
        <r>
          <rPr>
            <b/>
            <sz val="9"/>
            <color indexed="81"/>
            <rFont val="Tahoma"/>
            <family val="2"/>
          </rPr>
          <t>b</t>
        </r>
      </text>
    </comment>
    <comment ref="K47" authorId="0">
      <text>
        <r>
          <rPr>
            <b/>
            <sz val="9"/>
            <color indexed="81"/>
            <rFont val="Tahoma"/>
            <family val="2"/>
          </rPr>
          <t>b</t>
        </r>
      </text>
    </comment>
    <comment ref="M47" authorId="0">
      <text>
        <r>
          <rPr>
            <b/>
            <sz val="9"/>
            <color indexed="81"/>
            <rFont val="Tahoma"/>
            <family val="2"/>
          </rPr>
          <t>b</t>
        </r>
      </text>
    </comment>
    <comment ref="F48" authorId="0">
      <text>
        <r>
          <rPr>
            <b/>
            <sz val="9"/>
            <color indexed="81"/>
            <rFont val="Tahoma"/>
            <family val="2"/>
          </rPr>
          <t>b</t>
        </r>
      </text>
    </comment>
    <comment ref="M48" authorId="0">
      <text>
        <r>
          <rPr>
            <b/>
            <sz val="9"/>
            <color indexed="81"/>
            <rFont val="Tahoma"/>
            <family val="2"/>
          </rPr>
          <t>b</t>
        </r>
      </text>
    </comment>
  </commentList>
</comments>
</file>

<file path=xl/comments18.xml><?xml version="1.0" encoding="utf-8"?>
<comments xmlns="http://schemas.openxmlformats.org/spreadsheetml/2006/main">
  <authors>
    <author>Vladica</author>
  </authors>
  <commentList>
    <comment ref="O24" authorId="0">
      <text>
        <r>
          <rPr>
            <b/>
            <sz val="9"/>
            <color indexed="81"/>
            <rFont val="Tahoma"/>
            <family val="2"/>
          </rPr>
          <t>p</t>
        </r>
      </text>
    </comment>
    <comment ref="P24" authorId="0">
      <text>
        <r>
          <rPr>
            <b/>
            <sz val="9"/>
            <color indexed="81"/>
            <rFont val="Tahoma"/>
            <family val="2"/>
          </rPr>
          <t>p</t>
        </r>
      </text>
    </comment>
    <comment ref="O25" authorId="0">
      <text>
        <r>
          <rPr>
            <b/>
            <sz val="9"/>
            <color indexed="81"/>
            <rFont val="Tahoma"/>
            <family val="2"/>
          </rPr>
          <t>p</t>
        </r>
      </text>
    </comment>
    <comment ref="P25" authorId="0">
      <text>
        <r>
          <rPr>
            <b/>
            <sz val="9"/>
            <color indexed="81"/>
            <rFont val="Tahoma"/>
            <family val="2"/>
          </rPr>
          <t>p</t>
        </r>
      </text>
    </comment>
  </commentList>
</comments>
</file>

<file path=xl/comments19.xml><?xml version="1.0" encoding="utf-8"?>
<comments xmlns="http://schemas.openxmlformats.org/spreadsheetml/2006/main">
  <authors>
    <author>Vladica</author>
  </authors>
  <commentList>
    <comment ref="B25" authorId="0">
      <text>
        <r>
          <rPr>
            <b/>
            <sz val="9"/>
            <color indexed="81"/>
            <rFont val="Tahoma"/>
            <family val="2"/>
          </rPr>
          <t>b</t>
        </r>
      </text>
    </comment>
    <comment ref="K25" authorId="0">
      <text>
        <r>
          <rPr>
            <b/>
            <sz val="9"/>
            <color indexed="81"/>
            <rFont val="Tahoma"/>
            <family val="2"/>
          </rPr>
          <t>b</t>
        </r>
      </text>
    </comment>
    <comment ref="B36" authorId="0">
      <text>
        <r>
          <rPr>
            <b/>
            <sz val="9"/>
            <color indexed="81"/>
            <rFont val="Tahoma"/>
            <family val="2"/>
          </rPr>
          <t>b</t>
        </r>
      </text>
    </comment>
    <comment ref="K36" authorId="0">
      <text>
        <r>
          <rPr>
            <b/>
            <sz val="9"/>
            <color indexed="81"/>
            <rFont val="Tahoma"/>
            <family val="2"/>
          </rPr>
          <t>b</t>
        </r>
      </text>
    </comment>
    <comment ref="B47" authorId="0">
      <text>
        <r>
          <rPr>
            <b/>
            <sz val="9"/>
            <color indexed="81"/>
            <rFont val="Tahoma"/>
            <family val="2"/>
          </rPr>
          <t>b</t>
        </r>
      </text>
    </comment>
    <comment ref="K47" authorId="0">
      <text>
        <r>
          <rPr>
            <b/>
            <sz val="9"/>
            <color indexed="81"/>
            <rFont val="Tahoma"/>
            <family val="2"/>
          </rPr>
          <t>b</t>
        </r>
      </text>
    </comment>
    <comment ref="E57" authorId="0">
      <text>
        <r>
          <rPr>
            <b/>
            <sz val="9"/>
            <color indexed="81"/>
            <rFont val="Tahoma"/>
            <family val="2"/>
          </rPr>
          <t>b</t>
        </r>
      </text>
    </comment>
    <comment ref="B58" authorId="0">
      <text>
        <r>
          <rPr>
            <b/>
            <sz val="9"/>
            <color indexed="81"/>
            <rFont val="Tahoma"/>
            <family val="2"/>
          </rPr>
          <t>b</t>
        </r>
      </text>
    </comment>
    <comment ref="D58" authorId="0">
      <text>
        <r>
          <rPr>
            <b/>
            <sz val="9"/>
            <color indexed="81"/>
            <rFont val="Tahoma"/>
            <family val="2"/>
          </rPr>
          <t>b</t>
        </r>
      </text>
    </comment>
    <comment ref="K58" authorId="0">
      <text>
        <r>
          <rPr>
            <b/>
            <sz val="9"/>
            <color indexed="81"/>
            <rFont val="Tahoma"/>
            <family val="2"/>
          </rPr>
          <t>b</t>
        </r>
      </text>
    </comment>
  </commentList>
</comments>
</file>

<file path=xl/comments2.xml><?xml version="1.0" encoding="utf-8"?>
<comments xmlns="http://schemas.openxmlformats.org/spreadsheetml/2006/main">
  <authors>
    <author>Vladica</author>
  </authors>
  <commentList>
    <comment ref="B24" authorId="0">
      <text>
        <r>
          <rPr>
            <b/>
            <sz val="9"/>
            <color indexed="81"/>
            <rFont val="Tahoma"/>
            <family val="2"/>
          </rPr>
          <t>e</t>
        </r>
      </text>
    </comment>
    <comment ref="C24" authorId="0">
      <text>
        <r>
          <rPr>
            <b/>
            <sz val="9"/>
            <color indexed="81"/>
            <rFont val="Tahoma"/>
            <family val="2"/>
          </rPr>
          <t>e</t>
        </r>
      </text>
    </comment>
    <comment ref="D24" authorId="0">
      <text>
        <r>
          <rPr>
            <b/>
            <sz val="9"/>
            <color indexed="81"/>
            <rFont val="Tahoma"/>
            <family val="2"/>
          </rPr>
          <t>e</t>
        </r>
      </text>
    </comment>
    <comment ref="H25" authorId="0">
      <text>
        <r>
          <rPr>
            <b/>
            <sz val="9"/>
            <color indexed="81"/>
            <rFont val="Tahoma"/>
            <family val="2"/>
          </rPr>
          <t>b</t>
        </r>
      </text>
    </comment>
    <comment ref="B36" authorId="0">
      <text>
        <r>
          <rPr>
            <b/>
            <sz val="9"/>
            <color indexed="81"/>
            <rFont val="Tahoma"/>
            <family val="2"/>
          </rPr>
          <t>e</t>
        </r>
      </text>
    </comment>
    <comment ref="C36" authorId="0">
      <text>
        <r>
          <rPr>
            <b/>
            <sz val="9"/>
            <color indexed="81"/>
            <rFont val="Tahoma"/>
            <family val="2"/>
          </rPr>
          <t>e</t>
        </r>
      </text>
    </comment>
    <comment ref="D36" authorId="0">
      <text>
        <r>
          <rPr>
            <b/>
            <sz val="9"/>
            <color indexed="81"/>
            <rFont val="Tahoma"/>
            <family val="2"/>
          </rPr>
          <t>e</t>
        </r>
      </text>
    </comment>
    <comment ref="H37" authorId="0">
      <text>
        <r>
          <rPr>
            <b/>
            <sz val="9"/>
            <color indexed="81"/>
            <rFont val="Tahoma"/>
            <family val="2"/>
          </rPr>
          <t>b</t>
        </r>
      </text>
    </comment>
  </commentList>
</comments>
</file>

<file path=xl/comments20.xml><?xml version="1.0" encoding="utf-8"?>
<comments xmlns="http://schemas.openxmlformats.org/spreadsheetml/2006/main">
  <authors>
    <author>Vladica</author>
  </authors>
  <commentList>
    <comment ref="M23" authorId="0">
      <text>
        <r>
          <rPr>
            <b/>
            <sz val="9"/>
            <color indexed="81"/>
            <rFont val="Tahoma"/>
            <family val="2"/>
          </rPr>
          <t>b</t>
        </r>
      </text>
    </comment>
    <comment ref="E24" authorId="0">
      <text>
        <r>
          <rPr>
            <b/>
            <sz val="9"/>
            <color indexed="81"/>
            <rFont val="Tahoma"/>
            <family val="2"/>
          </rPr>
          <t>b</t>
        </r>
      </text>
    </comment>
    <comment ref="M24" authorId="0">
      <text>
        <r>
          <rPr>
            <b/>
            <sz val="9"/>
            <color indexed="81"/>
            <rFont val="Tahoma"/>
            <family val="2"/>
          </rPr>
          <t>b</t>
        </r>
      </text>
    </comment>
    <comment ref="B25" authorId="0">
      <text>
        <r>
          <rPr>
            <b/>
            <sz val="9"/>
            <color indexed="81"/>
            <rFont val="Tahoma"/>
            <family val="2"/>
          </rPr>
          <t>b</t>
        </r>
      </text>
    </comment>
    <comment ref="K25" authorId="0">
      <text>
        <r>
          <rPr>
            <b/>
            <sz val="9"/>
            <color indexed="81"/>
            <rFont val="Tahoma"/>
            <family val="2"/>
          </rPr>
          <t>b</t>
        </r>
      </text>
    </comment>
    <comment ref="M25" authorId="0">
      <text>
        <r>
          <rPr>
            <b/>
            <sz val="9"/>
            <color indexed="81"/>
            <rFont val="Tahoma"/>
            <family val="2"/>
          </rPr>
          <t>b</t>
        </r>
      </text>
    </comment>
    <comment ref="F26" authorId="0">
      <text>
        <r>
          <rPr>
            <b/>
            <sz val="9"/>
            <color indexed="81"/>
            <rFont val="Tahoma"/>
            <family val="2"/>
          </rPr>
          <t>b</t>
        </r>
      </text>
    </comment>
    <comment ref="M26" authorId="0">
      <text>
        <r>
          <rPr>
            <b/>
            <sz val="9"/>
            <color indexed="81"/>
            <rFont val="Tahoma"/>
            <family val="2"/>
          </rPr>
          <t>b</t>
        </r>
      </text>
    </comment>
    <comment ref="M34" authorId="0">
      <text>
        <r>
          <rPr>
            <b/>
            <sz val="9"/>
            <color indexed="81"/>
            <rFont val="Tahoma"/>
            <family val="2"/>
          </rPr>
          <t>b</t>
        </r>
      </text>
    </comment>
    <comment ref="M35" authorId="0">
      <text>
        <r>
          <rPr>
            <b/>
            <sz val="9"/>
            <color indexed="81"/>
            <rFont val="Tahoma"/>
            <family val="2"/>
          </rPr>
          <t>b</t>
        </r>
      </text>
    </comment>
    <comment ref="O35" authorId="0">
      <text>
        <r>
          <rPr>
            <b/>
            <sz val="9"/>
            <color indexed="81"/>
            <rFont val="Tahoma"/>
            <family val="2"/>
          </rPr>
          <t>u</t>
        </r>
      </text>
    </comment>
    <comment ref="P35" authorId="0">
      <text>
        <r>
          <rPr>
            <b/>
            <sz val="9"/>
            <color indexed="81"/>
            <rFont val="Tahoma"/>
            <family val="2"/>
          </rPr>
          <t>u</t>
        </r>
      </text>
    </comment>
    <comment ref="B36" authorId="0">
      <text>
        <r>
          <rPr>
            <b/>
            <sz val="9"/>
            <color indexed="81"/>
            <rFont val="Tahoma"/>
            <family val="2"/>
          </rPr>
          <t>bu</t>
        </r>
      </text>
    </comment>
    <comment ref="K36" authorId="0">
      <text>
        <r>
          <rPr>
            <b/>
            <sz val="9"/>
            <color indexed="81"/>
            <rFont val="Tahoma"/>
            <family val="2"/>
          </rPr>
          <t>b</t>
        </r>
      </text>
    </comment>
    <comment ref="M36" authorId="0">
      <text>
        <r>
          <rPr>
            <b/>
            <sz val="9"/>
            <color indexed="81"/>
            <rFont val="Tahoma"/>
            <family val="2"/>
          </rPr>
          <t>bu</t>
        </r>
      </text>
    </comment>
    <comment ref="N36" authorId="0">
      <text>
        <r>
          <rPr>
            <b/>
            <sz val="9"/>
            <color indexed="81"/>
            <rFont val="Tahoma"/>
            <family val="2"/>
          </rPr>
          <t>u</t>
        </r>
      </text>
    </comment>
    <comment ref="F37" authorId="0">
      <text>
        <r>
          <rPr>
            <b/>
            <sz val="9"/>
            <color indexed="81"/>
            <rFont val="Tahoma"/>
            <family val="2"/>
          </rPr>
          <t>bu</t>
        </r>
      </text>
    </comment>
    <comment ref="G37" authorId="0">
      <text>
        <r>
          <rPr>
            <b/>
            <sz val="9"/>
            <color indexed="81"/>
            <rFont val="Tahoma"/>
            <family val="2"/>
          </rPr>
          <t>u</t>
        </r>
      </text>
    </comment>
    <comment ref="H37" authorId="0">
      <text>
        <r>
          <rPr>
            <b/>
            <sz val="9"/>
            <color indexed="81"/>
            <rFont val="Tahoma"/>
            <family val="2"/>
          </rPr>
          <t>u</t>
        </r>
      </text>
    </comment>
    <comment ref="I37" authorId="0">
      <text>
        <r>
          <rPr>
            <b/>
            <sz val="9"/>
            <color indexed="81"/>
            <rFont val="Tahoma"/>
            <family val="2"/>
          </rPr>
          <t>u</t>
        </r>
      </text>
    </comment>
    <comment ref="J37" authorId="0">
      <text>
        <r>
          <rPr>
            <b/>
            <sz val="9"/>
            <color indexed="81"/>
            <rFont val="Tahoma"/>
            <family val="2"/>
          </rPr>
          <t>u</t>
        </r>
      </text>
    </comment>
    <comment ref="K37" authorId="0">
      <text>
        <r>
          <rPr>
            <b/>
            <sz val="9"/>
            <color indexed="81"/>
            <rFont val="Tahoma"/>
            <family val="2"/>
          </rPr>
          <t>u</t>
        </r>
      </text>
    </comment>
    <comment ref="L37" authorId="0">
      <text>
        <r>
          <rPr>
            <b/>
            <sz val="9"/>
            <color indexed="81"/>
            <rFont val="Tahoma"/>
            <family val="2"/>
          </rPr>
          <t>u</t>
        </r>
      </text>
    </comment>
    <comment ref="M37" authorId="0">
      <text>
        <r>
          <rPr>
            <b/>
            <sz val="9"/>
            <color indexed="81"/>
            <rFont val="Tahoma"/>
            <family val="2"/>
          </rPr>
          <t>bu</t>
        </r>
      </text>
    </comment>
    <comment ref="N37" authorId="0">
      <text>
        <r>
          <rPr>
            <b/>
            <sz val="9"/>
            <color indexed="81"/>
            <rFont val="Tahoma"/>
            <family val="2"/>
          </rPr>
          <t>u</t>
        </r>
      </text>
    </comment>
    <comment ref="O37" authorId="0">
      <text>
        <r>
          <rPr>
            <b/>
            <sz val="9"/>
            <color indexed="81"/>
            <rFont val="Tahoma"/>
            <family val="2"/>
          </rPr>
          <t>u</t>
        </r>
      </text>
    </comment>
    <comment ref="M45" authorId="0">
      <text>
        <r>
          <rPr>
            <b/>
            <sz val="9"/>
            <color indexed="81"/>
            <rFont val="Tahoma"/>
            <family val="2"/>
          </rPr>
          <t>b</t>
        </r>
      </text>
    </comment>
    <comment ref="E46" authorId="0">
      <text>
        <r>
          <rPr>
            <b/>
            <sz val="9"/>
            <color indexed="81"/>
            <rFont val="Tahoma"/>
            <family val="2"/>
          </rPr>
          <t>b</t>
        </r>
      </text>
    </comment>
    <comment ref="M46" authorId="0">
      <text>
        <r>
          <rPr>
            <b/>
            <sz val="9"/>
            <color indexed="81"/>
            <rFont val="Tahoma"/>
            <family val="2"/>
          </rPr>
          <t>b</t>
        </r>
      </text>
    </comment>
    <comment ref="B47" authorId="0">
      <text>
        <r>
          <rPr>
            <b/>
            <sz val="9"/>
            <color indexed="81"/>
            <rFont val="Tahoma"/>
            <family val="2"/>
          </rPr>
          <t>b</t>
        </r>
      </text>
    </comment>
    <comment ref="K47" authorId="0">
      <text>
        <r>
          <rPr>
            <b/>
            <sz val="9"/>
            <color indexed="81"/>
            <rFont val="Tahoma"/>
            <family val="2"/>
          </rPr>
          <t>b</t>
        </r>
      </text>
    </comment>
    <comment ref="M47" authorId="0">
      <text>
        <r>
          <rPr>
            <b/>
            <sz val="9"/>
            <color indexed="81"/>
            <rFont val="Tahoma"/>
            <family val="2"/>
          </rPr>
          <t>b</t>
        </r>
      </text>
    </comment>
    <comment ref="F48" authorId="0">
      <text>
        <r>
          <rPr>
            <b/>
            <sz val="9"/>
            <color indexed="81"/>
            <rFont val="Tahoma"/>
            <family val="2"/>
          </rPr>
          <t>b</t>
        </r>
      </text>
    </comment>
    <comment ref="M48" authorId="0">
      <text>
        <r>
          <rPr>
            <b/>
            <sz val="9"/>
            <color indexed="81"/>
            <rFont val="Tahoma"/>
            <family val="2"/>
          </rPr>
          <t>b</t>
        </r>
      </text>
    </comment>
  </commentList>
</comments>
</file>

<file path=xl/comments21.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H35" authorId="0">
      <text>
        <r>
          <rPr>
            <b/>
            <sz val="9"/>
            <color indexed="81"/>
            <rFont val="Tahoma"/>
            <family val="2"/>
          </rPr>
          <t>b</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H46" authorId="0">
      <text>
        <r>
          <rPr>
            <b/>
            <sz val="9"/>
            <color indexed="81"/>
            <rFont val="Tahoma"/>
            <family val="2"/>
          </rPr>
          <t>b</t>
        </r>
      </text>
    </comment>
  </commentList>
</comments>
</file>

<file path=xl/comments22.xml><?xml version="1.0" encoding="utf-8"?>
<comments xmlns="http://schemas.openxmlformats.org/spreadsheetml/2006/main">
  <authors>
    <author>Vladica</author>
  </authors>
  <commentList>
    <comment ref="B23" authorId="0">
      <text>
        <r>
          <rPr>
            <b/>
            <sz val="9"/>
            <color indexed="81"/>
            <rFont val="Tahoma"/>
            <family val="2"/>
          </rPr>
          <t>i</t>
        </r>
      </text>
    </comment>
    <comment ref="C23" authorId="0">
      <text>
        <r>
          <rPr>
            <b/>
            <sz val="9"/>
            <color indexed="81"/>
            <rFont val="Tahoma"/>
            <family val="2"/>
          </rPr>
          <t>i</t>
        </r>
      </text>
    </comment>
    <comment ref="D23" authorId="0">
      <text>
        <r>
          <rPr>
            <b/>
            <sz val="9"/>
            <color indexed="81"/>
            <rFont val="Tahoma"/>
            <family val="2"/>
          </rPr>
          <t>i</t>
        </r>
      </text>
    </comment>
    <comment ref="E23" authorId="0">
      <text>
        <r>
          <rPr>
            <b/>
            <sz val="9"/>
            <color indexed="81"/>
            <rFont val="Tahoma"/>
            <family val="2"/>
          </rPr>
          <t>i</t>
        </r>
      </text>
    </comment>
    <comment ref="F23" authorId="0">
      <text>
        <r>
          <rPr>
            <b/>
            <sz val="9"/>
            <color indexed="81"/>
            <rFont val="Tahoma"/>
            <family val="2"/>
          </rPr>
          <t>i</t>
        </r>
      </text>
    </comment>
    <comment ref="G23" authorId="0">
      <text>
        <r>
          <rPr>
            <b/>
            <sz val="9"/>
            <color indexed="81"/>
            <rFont val="Tahoma"/>
            <family val="2"/>
          </rPr>
          <t>i</t>
        </r>
      </text>
    </comment>
    <comment ref="H23" authorId="0">
      <text>
        <r>
          <rPr>
            <b/>
            <sz val="9"/>
            <color indexed="81"/>
            <rFont val="Tahoma"/>
            <family val="2"/>
          </rPr>
          <t>i</t>
        </r>
      </text>
    </comment>
    <comment ref="I23" authorId="0">
      <text>
        <r>
          <rPr>
            <b/>
            <sz val="9"/>
            <color indexed="81"/>
            <rFont val="Tahoma"/>
            <family val="2"/>
          </rPr>
          <t>i</t>
        </r>
      </text>
    </comment>
    <comment ref="J23" authorId="0">
      <text>
        <r>
          <rPr>
            <b/>
            <sz val="9"/>
            <color indexed="81"/>
            <rFont val="Tahoma"/>
            <family val="2"/>
          </rPr>
          <t>i</t>
        </r>
      </text>
    </comment>
    <comment ref="K23" authorId="0">
      <text>
        <r>
          <rPr>
            <b/>
            <sz val="9"/>
            <color indexed="81"/>
            <rFont val="Tahoma"/>
            <family val="2"/>
          </rPr>
          <t>i</t>
        </r>
      </text>
    </comment>
    <comment ref="L23" authorId="0">
      <text>
        <r>
          <rPr>
            <b/>
            <sz val="9"/>
            <color indexed="81"/>
            <rFont val="Tahoma"/>
            <family val="2"/>
          </rPr>
          <t>i</t>
        </r>
      </text>
    </comment>
    <comment ref="M23" authorId="0">
      <text>
        <r>
          <rPr>
            <b/>
            <sz val="9"/>
            <color indexed="81"/>
            <rFont val="Tahoma"/>
            <family val="2"/>
          </rPr>
          <t>i</t>
        </r>
      </text>
    </comment>
    <comment ref="N23" authorId="0">
      <text>
        <r>
          <rPr>
            <b/>
            <sz val="9"/>
            <color indexed="81"/>
            <rFont val="Tahoma"/>
            <family val="2"/>
          </rPr>
          <t>i</t>
        </r>
      </text>
    </comment>
    <comment ref="O23" authorId="0">
      <text>
        <r>
          <rPr>
            <b/>
            <sz val="9"/>
            <color indexed="81"/>
            <rFont val="Tahoma"/>
            <family val="2"/>
          </rPr>
          <t>i</t>
        </r>
      </text>
    </comment>
  </commentList>
</comments>
</file>

<file path=xl/comments23.xml><?xml version="1.0" encoding="utf-8"?>
<comments xmlns="http://schemas.openxmlformats.org/spreadsheetml/2006/main">
  <authors>
    <author>Vladica</author>
  </authors>
  <commentList>
    <comment ref="B45" authorId="0">
      <text>
        <r>
          <rPr>
            <b/>
            <sz val="9"/>
            <color indexed="81"/>
            <rFont val="Tahoma"/>
            <family val="2"/>
          </rPr>
          <t>b</t>
        </r>
      </text>
    </comment>
    <comment ref="C45" authorId="0">
      <text>
        <r>
          <rPr>
            <b/>
            <sz val="9"/>
            <color indexed="81"/>
            <rFont val="Tahoma"/>
            <family val="2"/>
          </rPr>
          <t>b</t>
        </r>
      </text>
    </comment>
    <comment ref="D45" authorId="0">
      <text>
        <r>
          <rPr>
            <b/>
            <sz val="9"/>
            <color indexed="81"/>
            <rFont val="Tahoma"/>
            <family val="2"/>
          </rPr>
          <t>b</t>
        </r>
      </text>
    </comment>
    <comment ref="E45" authorId="0">
      <text>
        <r>
          <rPr>
            <b/>
            <sz val="9"/>
            <color indexed="81"/>
            <rFont val="Tahoma"/>
            <family val="2"/>
          </rPr>
          <t>be</t>
        </r>
      </text>
    </comment>
    <comment ref="F45" authorId="0">
      <text>
        <r>
          <rPr>
            <b/>
            <sz val="9"/>
            <color indexed="81"/>
            <rFont val="Tahoma"/>
            <family val="2"/>
          </rPr>
          <t>be</t>
        </r>
      </text>
    </comment>
    <comment ref="G45" authorId="0">
      <text>
        <r>
          <rPr>
            <b/>
            <sz val="9"/>
            <color indexed="81"/>
            <rFont val="Tahoma"/>
            <family val="2"/>
          </rPr>
          <t>be</t>
        </r>
      </text>
    </comment>
    <comment ref="H45" authorId="0">
      <text>
        <r>
          <rPr>
            <b/>
            <sz val="9"/>
            <color indexed="81"/>
            <rFont val="Tahoma"/>
            <family val="2"/>
          </rPr>
          <t>e</t>
        </r>
      </text>
    </comment>
    <comment ref="I45" authorId="0">
      <text>
        <r>
          <rPr>
            <b/>
            <sz val="9"/>
            <color indexed="81"/>
            <rFont val="Tahoma"/>
            <family val="2"/>
          </rPr>
          <t>be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be</t>
        </r>
      </text>
    </comment>
    <comment ref="M45" authorId="0">
      <text>
        <r>
          <rPr>
            <b/>
            <sz val="9"/>
            <color indexed="81"/>
            <rFont val="Tahoma"/>
            <family val="2"/>
          </rPr>
          <t>be</t>
        </r>
      </text>
    </comment>
    <comment ref="N45" authorId="0">
      <text>
        <r>
          <rPr>
            <b/>
            <sz val="9"/>
            <color indexed="81"/>
            <rFont val="Tahoma"/>
            <family val="2"/>
          </rPr>
          <t>bep</t>
        </r>
      </text>
    </comment>
    <comment ref="O45" authorId="0">
      <text>
        <r>
          <rPr>
            <b/>
            <sz val="9"/>
            <color indexed="81"/>
            <rFont val="Tahoma"/>
            <family val="2"/>
          </rPr>
          <t>bep</t>
        </r>
      </text>
    </comment>
    <comment ref="P45" authorId="0">
      <text>
        <r>
          <rPr>
            <b/>
            <sz val="9"/>
            <color indexed="81"/>
            <rFont val="Tahoma"/>
            <family val="2"/>
          </rPr>
          <t>ep</t>
        </r>
      </text>
    </comment>
    <comment ref="B47" authorId="0">
      <text>
        <r>
          <rPr>
            <b/>
            <sz val="9"/>
            <color indexed="81"/>
            <rFont val="Tahoma"/>
            <family val="2"/>
          </rPr>
          <t>b</t>
        </r>
      </text>
    </comment>
    <comment ref="J47" authorId="0">
      <text>
        <r>
          <rPr>
            <b/>
            <sz val="9"/>
            <color indexed="81"/>
            <rFont val="Tahoma"/>
            <family val="2"/>
          </rPr>
          <t>e</t>
        </r>
      </text>
    </comment>
    <comment ref="K47" authorId="0">
      <text>
        <r>
          <rPr>
            <b/>
            <sz val="9"/>
            <color indexed="81"/>
            <rFont val="Tahoma"/>
            <family val="2"/>
          </rPr>
          <t>e</t>
        </r>
      </text>
    </comment>
    <comment ref="L47" authorId="0">
      <text>
        <r>
          <rPr>
            <b/>
            <sz val="9"/>
            <color indexed="81"/>
            <rFont val="Tahoma"/>
            <family val="2"/>
          </rPr>
          <t>be</t>
        </r>
      </text>
    </comment>
    <comment ref="M47" authorId="0">
      <text>
        <r>
          <rPr>
            <b/>
            <sz val="9"/>
            <color indexed="81"/>
            <rFont val="Tahoma"/>
            <family val="2"/>
          </rPr>
          <t>b</t>
        </r>
      </text>
    </comment>
    <comment ref="C48" authorId="0">
      <text>
        <r>
          <rPr>
            <b/>
            <sz val="9"/>
            <color indexed="81"/>
            <rFont val="Tahoma"/>
            <family val="2"/>
          </rPr>
          <t>b</t>
        </r>
      </text>
    </comment>
  </commentList>
</comments>
</file>

<file path=xl/comments24.xml><?xml version="1.0" encoding="utf-8"?>
<comments xmlns="http://schemas.openxmlformats.org/spreadsheetml/2006/main">
  <authors>
    <author>Vladica</author>
  </authors>
  <commentList>
    <comment ref="B45" authorId="0">
      <text>
        <r>
          <rPr>
            <b/>
            <sz val="9"/>
            <color indexed="81"/>
            <rFont val="Tahoma"/>
            <family val="2"/>
          </rPr>
          <t>b</t>
        </r>
      </text>
    </comment>
    <comment ref="C45" authorId="0">
      <text>
        <r>
          <rPr>
            <b/>
            <sz val="9"/>
            <color indexed="81"/>
            <rFont val="Tahoma"/>
            <family val="2"/>
          </rPr>
          <t>b</t>
        </r>
      </text>
    </comment>
    <comment ref="D45" authorId="0">
      <text>
        <r>
          <rPr>
            <b/>
            <sz val="9"/>
            <color indexed="81"/>
            <rFont val="Tahoma"/>
            <family val="2"/>
          </rPr>
          <t>b</t>
        </r>
      </text>
    </comment>
    <comment ref="E45" authorId="0">
      <text>
        <r>
          <rPr>
            <b/>
            <sz val="9"/>
            <color indexed="81"/>
            <rFont val="Tahoma"/>
            <family val="2"/>
          </rPr>
          <t>be</t>
        </r>
      </text>
    </comment>
    <comment ref="F45" authorId="0">
      <text>
        <r>
          <rPr>
            <b/>
            <sz val="9"/>
            <color indexed="81"/>
            <rFont val="Tahoma"/>
            <family val="2"/>
          </rPr>
          <t>be</t>
        </r>
      </text>
    </comment>
    <comment ref="G45" authorId="0">
      <text>
        <r>
          <rPr>
            <b/>
            <sz val="9"/>
            <color indexed="81"/>
            <rFont val="Tahoma"/>
            <family val="2"/>
          </rPr>
          <t>be</t>
        </r>
      </text>
    </comment>
    <comment ref="H45" authorId="0">
      <text>
        <r>
          <rPr>
            <b/>
            <sz val="9"/>
            <color indexed="81"/>
            <rFont val="Tahoma"/>
            <family val="2"/>
          </rPr>
          <t>e</t>
        </r>
      </text>
    </comment>
    <comment ref="I45" authorId="0">
      <text>
        <r>
          <rPr>
            <b/>
            <sz val="9"/>
            <color indexed="81"/>
            <rFont val="Tahoma"/>
            <family val="2"/>
          </rPr>
          <t>be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be</t>
        </r>
      </text>
    </comment>
    <comment ref="M45" authorId="0">
      <text>
        <r>
          <rPr>
            <b/>
            <sz val="9"/>
            <color indexed="81"/>
            <rFont val="Tahoma"/>
            <family val="2"/>
          </rPr>
          <t>be</t>
        </r>
      </text>
    </comment>
    <comment ref="N45" authorId="0">
      <text>
        <r>
          <rPr>
            <b/>
            <sz val="9"/>
            <color indexed="81"/>
            <rFont val="Tahoma"/>
            <family val="2"/>
          </rPr>
          <t>bep</t>
        </r>
      </text>
    </comment>
    <comment ref="O45" authorId="0">
      <text>
        <r>
          <rPr>
            <b/>
            <sz val="9"/>
            <color indexed="81"/>
            <rFont val="Tahoma"/>
            <family val="2"/>
          </rPr>
          <t>bep</t>
        </r>
      </text>
    </comment>
    <comment ref="P45" authorId="0">
      <text>
        <r>
          <rPr>
            <b/>
            <sz val="9"/>
            <color indexed="81"/>
            <rFont val="Tahoma"/>
            <family val="2"/>
          </rPr>
          <t>ep</t>
        </r>
      </text>
    </comment>
    <comment ref="B47" authorId="0">
      <text>
        <r>
          <rPr>
            <b/>
            <sz val="9"/>
            <color indexed="81"/>
            <rFont val="Tahoma"/>
            <family val="2"/>
          </rPr>
          <t>b</t>
        </r>
      </text>
    </comment>
    <comment ref="J47" authorId="0">
      <text>
        <r>
          <rPr>
            <b/>
            <sz val="9"/>
            <color indexed="81"/>
            <rFont val="Tahoma"/>
            <family val="2"/>
          </rPr>
          <t>e</t>
        </r>
      </text>
    </comment>
    <comment ref="K47" authorId="0">
      <text>
        <r>
          <rPr>
            <b/>
            <sz val="9"/>
            <color indexed="81"/>
            <rFont val="Tahoma"/>
            <family val="2"/>
          </rPr>
          <t>e</t>
        </r>
      </text>
    </comment>
    <comment ref="L47" authorId="0">
      <text>
        <r>
          <rPr>
            <b/>
            <sz val="9"/>
            <color indexed="81"/>
            <rFont val="Tahoma"/>
            <family val="2"/>
          </rPr>
          <t>be</t>
        </r>
      </text>
    </comment>
    <comment ref="M47" authorId="0">
      <text>
        <r>
          <rPr>
            <b/>
            <sz val="9"/>
            <color indexed="81"/>
            <rFont val="Tahoma"/>
            <family val="2"/>
          </rPr>
          <t>b</t>
        </r>
      </text>
    </comment>
    <comment ref="C48" authorId="0">
      <text>
        <r>
          <rPr>
            <b/>
            <sz val="9"/>
            <color indexed="81"/>
            <rFont val="Tahoma"/>
            <family val="2"/>
          </rPr>
          <t>b</t>
        </r>
      </text>
    </comment>
  </commentList>
</comments>
</file>

<file path=xl/comments25.xml><?xml version="1.0" encoding="utf-8"?>
<comments xmlns="http://schemas.openxmlformats.org/spreadsheetml/2006/main">
  <authors>
    <author>Vladica</author>
  </authors>
  <commentList>
    <comment ref="B23" authorId="0">
      <text>
        <r>
          <rPr>
            <b/>
            <sz val="9"/>
            <color indexed="81"/>
            <rFont val="Tahoma"/>
            <family val="2"/>
          </rPr>
          <t>b</t>
        </r>
      </text>
    </comment>
    <comment ref="C23" authorId="0">
      <text>
        <r>
          <rPr>
            <b/>
            <sz val="9"/>
            <color indexed="81"/>
            <rFont val="Tahoma"/>
            <family val="2"/>
          </rPr>
          <t>b</t>
        </r>
      </text>
    </comment>
    <comment ref="D23" authorId="0">
      <text>
        <r>
          <rPr>
            <b/>
            <sz val="9"/>
            <color indexed="81"/>
            <rFont val="Tahoma"/>
            <family val="2"/>
          </rPr>
          <t>b</t>
        </r>
      </text>
    </comment>
    <comment ref="E23" authorId="0">
      <text>
        <r>
          <rPr>
            <b/>
            <sz val="9"/>
            <color indexed="81"/>
            <rFont val="Tahoma"/>
            <family val="2"/>
          </rPr>
          <t>be</t>
        </r>
      </text>
    </comment>
    <comment ref="F23" authorId="0">
      <text>
        <r>
          <rPr>
            <b/>
            <sz val="9"/>
            <color indexed="81"/>
            <rFont val="Tahoma"/>
            <family val="2"/>
          </rPr>
          <t>be</t>
        </r>
      </text>
    </comment>
    <comment ref="G23" authorId="0">
      <text>
        <r>
          <rPr>
            <b/>
            <sz val="9"/>
            <color indexed="81"/>
            <rFont val="Tahoma"/>
            <family val="2"/>
          </rPr>
          <t>be</t>
        </r>
      </text>
    </comment>
    <comment ref="H23" authorId="0">
      <text>
        <r>
          <rPr>
            <b/>
            <sz val="9"/>
            <color indexed="81"/>
            <rFont val="Tahoma"/>
            <family val="2"/>
          </rPr>
          <t>e</t>
        </r>
      </text>
    </comment>
    <comment ref="I23" authorId="0">
      <text>
        <r>
          <rPr>
            <b/>
            <sz val="9"/>
            <color indexed="81"/>
            <rFont val="Tahoma"/>
            <family val="2"/>
          </rPr>
          <t>be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be</t>
        </r>
      </text>
    </comment>
    <comment ref="M23" authorId="0">
      <text>
        <r>
          <rPr>
            <b/>
            <sz val="9"/>
            <color indexed="81"/>
            <rFont val="Tahoma"/>
            <family val="2"/>
          </rPr>
          <t>be</t>
        </r>
      </text>
    </comment>
    <comment ref="N23" authorId="0">
      <text>
        <r>
          <rPr>
            <b/>
            <sz val="9"/>
            <color indexed="81"/>
            <rFont val="Tahoma"/>
            <family val="2"/>
          </rPr>
          <t>bep</t>
        </r>
      </text>
    </comment>
    <comment ref="O23" authorId="0">
      <text>
        <r>
          <rPr>
            <b/>
            <sz val="9"/>
            <color indexed="81"/>
            <rFont val="Tahoma"/>
            <family val="2"/>
          </rPr>
          <t>bep</t>
        </r>
      </text>
    </comment>
    <comment ref="P23" authorId="0">
      <text>
        <r>
          <rPr>
            <b/>
            <sz val="9"/>
            <color indexed="81"/>
            <rFont val="Tahoma"/>
            <family val="2"/>
          </rPr>
          <t>ep</t>
        </r>
      </text>
    </comment>
    <comment ref="B25" authorId="0">
      <text>
        <r>
          <rPr>
            <b/>
            <sz val="9"/>
            <color indexed="81"/>
            <rFont val="Tahoma"/>
            <family val="2"/>
          </rPr>
          <t>b</t>
        </r>
      </text>
    </comment>
    <comment ref="J25" authorId="0">
      <text>
        <r>
          <rPr>
            <b/>
            <sz val="9"/>
            <color indexed="81"/>
            <rFont val="Tahoma"/>
            <family val="2"/>
          </rPr>
          <t>e</t>
        </r>
      </text>
    </comment>
    <comment ref="K25" authorId="0">
      <text>
        <r>
          <rPr>
            <b/>
            <sz val="9"/>
            <color indexed="81"/>
            <rFont val="Tahoma"/>
            <family val="2"/>
          </rPr>
          <t>e</t>
        </r>
      </text>
    </comment>
    <comment ref="L25" authorId="0">
      <text>
        <r>
          <rPr>
            <b/>
            <sz val="9"/>
            <color indexed="81"/>
            <rFont val="Tahoma"/>
            <family val="2"/>
          </rPr>
          <t>be</t>
        </r>
      </text>
    </comment>
    <comment ref="M25" authorId="0">
      <text>
        <r>
          <rPr>
            <b/>
            <sz val="9"/>
            <color indexed="81"/>
            <rFont val="Tahoma"/>
            <family val="2"/>
          </rPr>
          <t>b</t>
        </r>
      </text>
    </comment>
    <comment ref="C26" authorId="0">
      <text>
        <r>
          <rPr>
            <b/>
            <sz val="9"/>
            <color indexed="81"/>
            <rFont val="Tahoma"/>
            <family val="2"/>
          </rPr>
          <t>b</t>
        </r>
      </text>
    </comment>
  </commentList>
</comments>
</file>

<file path=xl/comments26.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H35" authorId="0">
      <text>
        <r>
          <rPr>
            <b/>
            <sz val="9"/>
            <color indexed="81"/>
            <rFont val="Tahoma"/>
            <family val="2"/>
          </rPr>
          <t>b</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H46" authorId="0">
      <text>
        <r>
          <rPr>
            <b/>
            <sz val="9"/>
            <color indexed="81"/>
            <rFont val="Tahoma"/>
            <family val="2"/>
          </rPr>
          <t>b</t>
        </r>
      </text>
    </comment>
  </commentList>
</comments>
</file>

<file path=xl/comments27.xml><?xml version="1.0" encoding="utf-8"?>
<comments xmlns="http://schemas.openxmlformats.org/spreadsheetml/2006/main">
  <authors>
    <author>Vladica</author>
  </authors>
  <commentList>
    <comment ref="L23" authorId="0">
      <text>
        <r>
          <rPr>
            <b/>
            <sz val="9"/>
            <color indexed="81"/>
            <rFont val="Tahoma"/>
            <family val="2"/>
          </rPr>
          <t>b</t>
        </r>
      </text>
    </comment>
    <comment ref="O24" authorId="0">
      <text>
        <r>
          <rPr>
            <b/>
            <sz val="9"/>
            <color indexed="81"/>
            <rFont val="Tahoma"/>
            <family val="2"/>
          </rPr>
          <t>p</t>
        </r>
      </text>
    </comment>
    <comment ref="P24" authorId="0">
      <text>
        <r>
          <rPr>
            <b/>
            <sz val="9"/>
            <color indexed="81"/>
            <rFont val="Tahoma"/>
            <family val="2"/>
          </rPr>
          <t>p</t>
        </r>
      </text>
    </comment>
    <comment ref="Q24" authorId="0">
      <text>
        <r>
          <rPr>
            <b/>
            <sz val="9"/>
            <color indexed="81"/>
            <rFont val="Tahoma"/>
            <family val="2"/>
          </rPr>
          <t>p</t>
        </r>
      </text>
    </comment>
    <comment ref="B25" authorId="0">
      <text>
        <r>
          <rPr>
            <b/>
            <sz val="9"/>
            <color indexed="81"/>
            <rFont val="Tahoma"/>
            <family val="2"/>
          </rPr>
          <t>b</t>
        </r>
      </text>
    </comment>
    <comment ref="L25" authorId="0">
      <text>
        <r>
          <rPr>
            <b/>
            <sz val="9"/>
            <color indexed="81"/>
            <rFont val="Tahoma"/>
            <family val="2"/>
          </rPr>
          <t>b</t>
        </r>
      </text>
    </comment>
    <comment ref="N25" authorId="0">
      <text>
        <r>
          <rPr>
            <b/>
            <sz val="9"/>
            <color indexed="81"/>
            <rFont val="Tahoma"/>
            <family val="2"/>
          </rPr>
          <t>b</t>
        </r>
      </text>
    </comment>
    <comment ref="Q25" authorId="0">
      <text>
        <r>
          <rPr>
            <b/>
            <sz val="9"/>
            <color indexed="81"/>
            <rFont val="Tahoma"/>
            <family val="2"/>
          </rPr>
          <t>p</t>
        </r>
      </text>
    </comment>
    <comment ref="O26" authorId="0">
      <text>
        <r>
          <rPr>
            <b/>
            <sz val="9"/>
            <color indexed="81"/>
            <rFont val="Tahoma"/>
            <family val="2"/>
          </rPr>
          <t>p</t>
        </r>
      </text>
    </comment>
    <comment ref="P26" authorId="0">
      <text>
        <r>
          <rPr>
            <b/>
            <sz val="9"/>
            <color indexed="81"/>
            <rFont val="Tahoma"/>
            <family val="2"/>
          </rPr>
          <t>p</t>
        </r>
      </text>
    </comment>
    <comment ref="Q26" authorId="0">
      <text>
        <r>
          <rPr>
            <b/>
            <sz val="9"/>
            <color indexed="81"/>
            <rFont val="Tahoma"/>
            <family val="2"/>
          </rPr>
          <t>e</t>
        </r>
      </text>
    </comment>
    <comment ref="L34" authorId="0">
      <text>
        <r>
          <rPr>
            <b/>
            <sz val="9"/>
            <color indexed="81"/>
            <rFont val="Tahoma"/>
            <family val="2"/>
          </rPr>
          <t>b</t>
        </r>
      </text>
    </comment>
    <comment ref="O35" authorId="0">
      <text>
        <r>
          <rPr>
            <b/>
            <sz val="9"/>
            <color indexed="81"/>
            <rFont val="Tahoma"/>
            <family val="2"/>
          </rPr>
          <t>p</t>
        </r>
      </text>
    </comment>
    <comment ref="P35" authorId="0">
      <text>
        <r>
          <rPr>
            <b/>
            <sz val="9"/>
            <color indexed="81"/>
            <rFont val="Tahoma"/>
            <family val="2"/>
          </rPr>
          <t>p</t>
        </r>
      </text>
    </comment>
    <comment ref="Q35" authorId="0">
      <text>
        <r>
          <rPr>
            <b/>
            <sz val="9"/>
            <color indexed="81"/>
            <rFont val="Tahoma"/>
            <family val="2"/>
          </rPr>
          <t>p</t>
        </r>
      </text>
    </comment>
    <comment ref="B36" authorId="0">
      <text>
        <r>
          <rPr>
            <b/>
            <sz val="9"/>
            <color indexed="81"/>
            <rFont val="Tahoma"/>
            <family val="2"/>
          </rPr>
          <t>b</t>
        </r>
      </text>
    </comment>
    <comment ref="L36" authorId="0">
      <text>
        <r>
          <rPr>
            <b/>
            <sz val="9"/>
            <color indexed="81"/>
            <rFont val="Tahoma"/>
            <family val="2"/>
          </rPr>
          <t>b</t>
        </r>
      </text>
    </comment>
    <comment ref="N36" authorId="0">
      <text>
        <r>
          <rPr>
            <b/>
            <sz val="9"/>
            <color indexed="81"/>
            <rFont val="Tahoma"/>
            <family val="2"/>
          </rPr>
          <t>b</t>
        </r>
      </text>
    </comment>
    <comment ref="Q36" authorId="0">
      <text>
        <r>
          <rPr>
            <b/>
            <sz val="9"/>
            <color indexed="81"/>
            <rFont val="Tahoma"/>
            <family val="2"/>
          </rPr>
          <t>p</t>
        </r>
      </text>
    </comment>
    <comment ref="O37" authorId="0">
      <text>
        <r>
          <rPr>
            <b/>
            <sz val="9"/>
            <color indexed="81"/>
            <rFont val="Tahoma"/>
            <family val="2"/>
          </rPr>
          <t>p</t>
        </r>
      </text>
    </comment>
    <comment ref="P37" authorId="0">
      <text>
        <r>
          <rPr>
            <b/>
            <sz val="9"/>
            <color indexed="81"/>
            <rFont val="Tahoma"/>
            <family val="2"/>
          </rPr>
          <t>p</t>
        </r>
      </text>
    </comment>
    <comment ref="Q37" authorId="0">
      <text>
        <r>
          <rPr>
            <b/>
            <sz val="9"/>
            <color indexed="81"/>
            <rFont val="Tahoma"/>
            <family val="2"/>
          </rPr>
          <t>e</t>
        </r>
      </text>
    </comment>
  </commentList>
</comments>
</file>

<file path=xl/comments28.xml><?xml version="1.0" encoding="utf-8"?>
<comments xmlns="http://schemas.openxmlformats.org/spreadsheetml/2006/main">
  <authors>
    <author>Vladica</author>
  </authors>
  <commentList>
    <comment ref="P35" authorId="0">
      <text>
        <r>
          <rPr>
            <b/>
            <sz val="9"/>
            <color indexed="81"/>
            <rFont val="Tahoma"/>
            <family val="2"/>
          </rPr>
          <t>p</t>
        </r>
      </text>
    </comment>
    <comment ref="N37" authorId="0">
      <text>
        <r>
          <rPr>
            <b/>
            <sz val="9"/>
            <color indexed="81"/>
            <rFont val="Tahoma"/>
            <family val="2"/>
          </rPr>
          <t>p</t>
        </r>
      </text>
    </comment>
    <comment ref="O37" authorId="0">
      <text>
        <r>
          <rPr>
            <b/>
            <sz val="9"/>
            <color indexed="81"/>
            <rFont val="Tahoma"/>
            <family val="2"/>
          </rPr>
          <t>p</t>
        </r>
      </text>
    </comment>
    <comment ref="P57" authorId="0">
      <text>
        <r>
          <rPr>
            <b/>
            <sz val="9"/>
            <color indexed="81"/>
            <rFont val="Tahoma"/>
            <family val="2"/>
          </rPr>
          <t>p</t>
        </r>
      </text>
    </comment>
    <comment ref="N59" authorId="0">
      <text>
        <r>
          <rPr>
            <b/>
            <sz val="9"/>
            <color indexed="81"/>
            <rFont val="Tahoma"/>
            <family val="2"/>
          </rPr>
          <t>p</t>
        </r>
      </text>
    </comment>
    <comment ref="O59" authorId="0">
      <text>
        <r>
          <rPr>
            <b/>
            <sz val="9"/>
            <color indexed="81"/>
            <rFont val="Tahoma"/>
            <family val="2"/>
          </rPr>
          <t>p</t>
        </r>
      </text>
    </comment>
  </commentList>
</comments>
</file>

<file path=xl/comments29.xml><?xml version="1.0" encoding="utf-8"?>
<comments xmlns="http://schemas.openxmlformats.org/spreadsheetml/2006/main">
  <authors>
    <author>Vladica</author>
  </authors>
  <commentList>
    <comment ref="B25" authorId="0">
      <text>
        <r>
          <rPr>
            <b/>
            <sz val="9"/>
            <color indexed="81"/>
            <rFont val="Tahoma"/>
            <family val="2"/>
          </rPr>
          <t>b</t>
        </r>
      </text>
    </comment>
    <comment ref="K25" authorId="0">
      <text>
        <r>
          <rPr>
            <b/>
            <sz val="9"/>
            <color indexed="81"/>
            <rFont val="Tahoma"/>
            <family val="2"/>
          </rPr>
          <t>b</t>
        </r>
      </text>
    </comment>
    <comment ref="B36" authorId="0">
      <text>
        <r>
          <rPr>
            <b/>
            <sz val="9"/>
            <color indexed="81"/>
            <rFont val="Tahoma"/>
            <family val="2"/>
          </rPr>
          <t>b</t>
        </r>
      </text>
    </comment>
    <comment ref="K36" authorId="0">
      <text>
        <r>
          <rPr>
            <b/>
            <sz val="9"/>
            <color indexed="81"/>
            <rFont val="Tahoma"/>
            <family val="2"/>
          </rPr>
          <t>b</t>
        </r>
      </text>
    </comment>
    <comment ref="B47" authorId="0">
      <text>
        <r>
          <rPr>
            <b/>
            <sz val="9"/>
            <color indexed="81"/>
            <rFont val="Tahoma"/>
            <family val="2"/>
          </rPr>
          <t>b</t>
        </r>
      </text>
    </comment>
    <comment ref="K47" authorId="0">
      <text>
        <r>
          <rPr>
            <b/>
            <sz val="9"/>
            <color indexed="81"/>
            <rFont val="Tahoma"/>
            <family val="2"/>
          </rPr>
          <t>b</t>
        </r>
      </text>
    </comment>
  </commentList>
</comments>
</file>

<file path=xl/comments3.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List>
</comments>
</file>

<file path=xl/comments30.xml><?xml version="1.0" encoding="utf-8"?>
<comments xmlns="http://schemas.openxmlformats.org/spreadsheetml/2006/main">
  <authors>
    <author>Vladica</author>
  </authors>
  <commentList>
    <comment ref="B26" authorId="0">
      <text>
        <r>
          <rPr>
            <b/>
            <sz val="9"/>
            <color indexed="81"/>
            <rFont val="Tahoma"/>
            <family val="2"/>
          </rPr>
          <t>b</t>
        </r>
      </text>
    </comment>
    <comment ref="K26" authorId="0">
      <text>
        <r>
          <rPr>
            <b/>
            <sz val="9"/>
            <color indexed="81"/>
            <rFont val="Tahoma"/>
            <family val="2"/>
          </rPr>
          <t>b</t>
        </r>
      </text>
    </comment>
    <comment ref="B38" authorId="0">
      <text>
        <r>
          <rPr>
            <b/>
            <sz val="9"/>
            <color indexed="81"/>
            <rFont val="Tahoma"/>
            <family val="2"/>
          </rPr>
          <t>b</t>
        </r>
      </text>
    </comment>
    <comment ref="K38" authorId="0">
      <text>
        <r>
          <rPr>
            <b/>
            <sz val="9"/>
            <color indexed="81"/>
            <rFont val="Tahoma"/>
            <family val="2"/>
          </rPr>
          <t>b</t>
        </r>
      </text>
    </comment>
    <comment ref="B50" authorId="0">
      <text>
        <r>
          <rPr>
            <b/>
            <sz val="9"/>
            <color indexed="81"/>
            <rFont val="Tahoma"/>
            <family val="2"/>
          </rPr>
          <t>b</t>
        </r>
      </text>
    </comment>
    <comment ref="K50" authorId="0">
      <text>
        <r>
          <rPr>
            <b/>
            <sz val="9"/>
            <color indexed="81"/>
            <rFont val="Tahoma"/>
            <family val="2"/>
          </rPr>
          <t>b</t>
        </r>
      </text>
    </comment>
  </commentList>
</comments>
</file>

<file path=xl/comments31.xml><?xml version="1.0" encoding="utf-8"?>
<comments xmlns="http://schemas.openxmlformats.org/spreadsheetml/2006/main">
  <authors>
    <author>Vladica</author>
  </authors>
  <commentList>
    <comment ref="B25" authorId="0">
      <text>
        <r>
          <rPr>
            <b/>
            <sz val="9"/>
            <color indexed="81"/>
            <rFont val="Tahoma"/>
            <family val="2"/>
          </rPr>
          <t>b</t>
        </r>
      </text>
    </comment>
    <comment ref="K25" authorId="0">
      <text>
        <r>
          <rPr>
            <b/>
            <sz val="9"/>
            <color indexed="81"/>
            <rFont val="Tahoma"/>
            <family val="2"/>
          </rPr>
          <t>b</t>
        </r>
      </text>
    </comment>
    <comment ref="B36" authorId="0">
      <text>
        <r>
          <rPr>
            <b/>
            <sz val="9"/>
            <color indexed="81"/>
            <rFont val="Tahoma"/>
            <family val="2"/>
          </rPr>
          <t>b</t>
        </r>
      </text>
    </comment>
    <comment ref="K36" authorId="0">
      <text>
        <r>
          <rPr>
            <b/>
            <sz val="9"/>
            <color indexed="81"/>
            <rFont val="Tahoma"/>
            <family val="2"/>
          </rPr>
          <t>b</t>
        </r>
      </text>
    </comment>
    <comment ref="B47" authorId="0">
      <text>
        <r>
          <rPr>
            <b/>
            <sz val="9"/>
            <color indexed="81"/>
            <rFont val="Tahoma"/>
            <family val="2"/>
          </rPr>
          <t>b</t>
        </r>
      </text>
    </comment>
    <comment ref="K47" authorId="0">
      <text>
        <r>
          <rPr>
            <b/>
            <sz val="9"/>
            <color indexed="81"/>
            <rFont val="Tahoma"/>
            <family val="2"/>
          </rPr>
          <t>b</t>
        </r>
      </text>
    </comment>
  </commentList>
</comments>
</file>

<file path=xl/comments32.xml><?xml version="1.0" encoding="utf-8"?>
<comments xmlns="http://schemas.openxmlformats.org/spreadsheetml/2006/main">
  <authors>
    <author>Vladica</author>
  </authors>
  <commentList>
    <comment ref="L23" authorId="0">
      <text>
        <r>
          <rPr>
            <b/>
            <sz val="9"/>
            <color indexed="81"/>
            <rFont val="Tahoma"/>
            <family val="2"/>
          </rPr>
          <t>b</t>
        </r>
      </text>
    </comment>
    <comment ref="F24" authorId="0">
      <text>
        <r>
          <rPr>
            <b/>
            <sz val="9"/>
            <color indexed="81"/>
            <rFont val="Tahoma"/>
            <family val="2"/>
          </rPr>
          <t>b</t>
        </r>
      </text>
    </comment>
    <comment ref="L24" authorId="0">
      <text>
        <r>
          <rPr>
            <b/>
            <sz val="9"/>
            <color indexed="81"/>
            <rFont val="Tahoma"/>
            <family val="2"/>
          </rPr>
          <t>b</t>
        </r>
      </text>
    </comment>
    <comment ref="L25" authorId="0">
      <text>
        <r>
          <rPr>
            <b/>
            <sz val="9"/>
            <color indexed="81"/>
            <rFont val="Tahoma"/>
            <family val="2"/>
          </rPr>
          <t>b</t>
        </r>
      </text>
    </comment>
    <comment ref="L33" authorId="0">
      <text>
        <r>
          <rPr>
            <b/>
            <sz val="9"/>
            <color indexed="81"/>
            <rFont val="Tahoma"/>
            <family val="2"/>
          </rPr>
          <t>b</t>
        </r>
      </text>
    </comment>
    <comment ref="F34" authorId="0">
      <text>
        <r>
          <rPr>
            <b/>
            <sz val="9"/>
            <color indexed="81"/>
            <rFont val="Tahoma"/>
            <family val="2"/>
          </rPr>
          <t>b</t>
        </r>
      </text>
    </comment>
    <comment ref="L34" authorId="0">
      <text>
        <r>
          <rPr>
            <b/>
            <sz val="9"/>
            <color indexed="81"/>
            <rFont val="Tahoma"/>
            <family val="2"/>
          </rPr>
          <t>b</t>
        </r>
      </text>
    </comment>
    <comment ref="L35" authorId="0">
      <text>
        <r>
          <rPr>
            <b/>
            <sz val="9"/>
            <color indexed="81"/>
            <rFont val="Tahoma"/>
            <family val="2"/>
          </rPr>
          <t>b</t>
        </r>
      </text>
    </comment>
    <comment ref="L43" authorId="0">
      <text>
        <r>
          <rPr>
            <b/>
            <sz val="9"/>
            <color indexed="81"/>
            <rFont val="Tahoma"/>
            <family val="2"/>
          </rPr>
          <t>b</t>
        </r>
      </text>
    </comment>
    <comment ref="F44" authorId="0">
      <text>
        <r>
          <rPr>
            <b/>
            <sz val="9"/>
            <color indexed="81"/>
            <rFont val="Tahoma"/>
            <family val="2"/>
          </rPr>
          <t>b</t>
        </r>
      </text>
    </comment>
    <comment ref="L44" authorId="0">
      <text>
        <r>
          <rPr>
            <b/>
            <sz val="9"/>
            <color indexed="81"/>
            <rFont val="Tahoma"/>
            <family val="2"/>
          </rPr>
          <t>b</t>
        </r>
      </text>
    </comment>
    <comment ref="L45" authorId="0">
      <text>
        <r>
          <rPr>
            <b/>
            <sz val="9"/>
            <color indexed="81"/>
            <rFont val="Tahoma"/>
            <family val="2"/>
          </rPr>
          <t>b</t>
        </r>
      </text>
    </comment>
  </commentList>
</comments>
</file>

<file path=xl/comments33.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H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M23" authorId="0">
      <text>
        <r>
          <rPr>
            <b/>
            <sz val="9"/>
            <color indexed="81"/>
            <rFont val="Tahoma"/>
            <family val="2"/>
          </rPr>
          <t>e</t>
        </r>
      </text>
    </comment>
    <comment ref="N23" authorId="0">
      <text>
        <r>
          <rPr>
            <b/>
            <sz val="9"/>
            <color indexed="81"/>
            <rFont val="Tahoma"/>
            <family val="2"/>
          </rPr>
          <t>e</t>
        </r>
      </text>
    </comment>
    <comment ref="O23" authorId="0">
      <text>
        <r>
          <rPr>
            <b/>
            <sz val="9"/>
            <color indexed="81"/>
            <rFont val="Tahoma"/>
            <family val="2"/>
          </rPr>
          <t>e</t>
        </r>
      </text>
    </comment>
    <comment ref="P23" authorId="0">
      <text>
        <r>
          <rPr>
            <b/>
            <sz val="9"/>
            <color indexed="81"/>
            <rFont val="Tahoma"/>
            <family val="2"/>
          </rPr>
          <t>e</t>
        </r>
      </text>
    </comment>
    <comment ref="C24" authorId="0">
      <text>
        <r>
          <rPr>
            <b/>
            <sz val="9"/>
            <color indexed="81"/>
            <rFont val="Tahoma"/>
            <family val="2"/>
          </rPr>
          <t>b</t>
        </r>
      </text>
    </comment>
    <comment ref="D24" authorId="0">
      <text>
        <r>
          <rPr>
            <b/>
            <sz val="9"/>
            <color indexed="81"/>
            <rFont val="Tahoma"/>
            <family val="2"/>
          </rPr>
          <t>b</t>
        </r>
      </text>
    </comment>
    <comment ref="E24" authorId="0">
      <text>
        <r>
          <rPr>
            <b/>
            <sz val="9"/>
            <color indexed="81"/>
            <rFont val="Tahoma"/>
            <family val="2"/>
          </rPr>
          <t>b</t>
        </r>
      </text>
    </comment>
    <comment ref="N24" authorId="0">
      <text>
        <r>
          <rPr>
            <b/>
            <sz val="9"/>
            <color indexed="81"/>
            <rFont val="Tahoma"/>
            <family val="2"/>
          </rPr>
          <t>b</t>
        </r>
      </text>
    </comment>
    <comment ref="P24" authorId="0">
      <text>
        <r>
          <rPr>
            <b/>
            <sz val="9"/>
            <color indexed="81"/>
            <rFont val="Tahoma"/>
            <family val="2"/>
          </rPr>
          <t>p</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M34" authorId="0">
      <text>
        <r>
          <rPr>
            <b/>
            <sz val="9"/>
            <color indexed="81"/>
            <rFont val="Tahoma"/>
            <family val="2"/>
          </rPr>
          <t>e</t>
        </r>
      </text>
    </comment>
    <comment ref="N34" authorId="0">
      <text>
        <r>
          <rPr>
            <b/>
            <sz val="9"/>
            <color indexed="81"/>
            <rFont val="Tahoma"/>
            <family val="2"/>
          </rPr>
          <t>e</t>
        </r>
      </text>
    </comment>
    <comment ref="O34" authorId="0">
      <text>
        <r>
          <rPr>
            <b/>
            <sz val="9"/>
            <color indexed="81"/>
            <rFont val="Tahoma"/>
            <family val="2"/>
          </rPr>
          <t>e</t>
        </r>
      </text>
    </comment>
    <comment ref="P34" authorId="0">
      <text>
        <r>
          <rPr>
            <b/>
            <sz val="9"/>
            <color indexed="81"/>
            <rFont val="Tahoma"/>
            <family val="2"/>
          </rPr>
          <t>e</t>
        </r>
      </text>
    </comment>
    <comment ref="C35" authorId="0">
      <text>
        <r>
          <rPr>
            <b/>
            <sz val="9"/>
            <color indexed="81"/>
            <rFont val="Tahoma"/>
            <family val="2"/>
          </rPr>
          <t>b</t>
        </r>
      </text>
    </comment>
    <comment ref="D35" authorId="0">
      <text>
        <r>
          <rPr>
            <b/>
            <sz val="9"/>
            <color indexed="81"/>
            <rFont val="Tahoma"/>
            <family val="2"/>
          </rPr>
          <t>b</t>
        </r>
      </text>
    </comment>
    <comment ref="E35" authorId="0">
      <text>
        <r>
          <rPr>
            <b/>
            <sz val="9"/>
            <color indexed="81"/>
            <rFont val="Tahoma"/>
            <family val="2"/>
          </rPr>
          <t>b</t>
        </r>
      </text>
    </comment>
    <comment ref="N35" authorId="0">
      <text>
        <r>
          <rPr>
            <b/>
            <sz val="9"/>
            <color indexed="81"/>
            <rFont val="Tahoma"/>
            <family val="2"/>
          </rPr>
          <t>b</t>
        </r>
      </text>
    </comment>
    <comment ref="P35" authorId="0">
      <text>
        <r>
          <rPr>
            <b/>
            <sz val="9"/>
            <color indexed="81"/>
            <rFont val="Tahoma"/>
            <family val="2"/>
          </rPr>
          <t>p</t>
        </r>
      </text>
    </comment>
    <comment ref="F37" authorId="0">
      <text>
        <r>
          <rPr>
            <b/>
            <sz val="9"/>
            <color indexed="81"/>
            <rFont val="Tahoma"/>
            <family val="2"/>
          </rPr>
          <t>b</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e</t>
        </r>
      </text>
    </comment>
    <comment ref="M45" authorId="0">
      <text>
        <r>
          <rPr>
            <b/>
            <sz val="9"/>
            <color indexed="81"/>
            <rFont val="Tahoma"/>
            <family val="2"/>
          </rPr>
          <t>e</t>
        </r>
      </text>
    </comment>
    <comment ref="N45" authorId="0">
      <text>
        <r>
          <rPr>
            <b/>
            <sz val="9"/>
            <color indexed="81"/>
            <rFont val="Tahoma"/>
            <family val="2"/>
          </rPr>
          <t>e</t>
        </r>
      </text>
    </comment>
    <comment ref="O45" authorId="0">
      <text>
        <r>
          <rPr>
            <b/>
            <sz val="9"/>
            <color indexed="81"/>
            <rFont val="Tahoma"/>
            <family val="2"/>
          </rPr>
          <t>e</t>
        </r>
      </text>
    </comment>
    <comment ref="P45" authorId="0">
      <text>
        <r>
          <rPr>
            <b/>
            <sz val="9"/>
            <color indexed="81"/>
            <rFont val="Tahoma"/>
            <family val="2"/>
          </rPr>
          <t>e</t>
        </r>
      </text>
    </comment>
    <comment ref="B46" authorId="0">
      <text>
        <r>
          <rPr>
            <b/>
            <sz val="9"/>
            <color indexed="81"/>
            <rFont val="Tahoma"/>
            <family val="2"/>
          </rPr>
          <t>d</t>
        </r>
      </text>
    </comment>
    <comment ref="C46" authorId="0">
      <text>
        <r>
          <rPr>
            <b/>
            <sz val="9"/>
            <color indexed="81"/>
            <rFont val="Tahoma"/>
            <family val="2"/>
          </rPr>
          <t>d</t>
        </r>
      </text>
    </comment>
    <comment ref="D46" authorId="0">
      <text>
        <r>
          <rPr>
            <b/>
            <sz val="9"/>
            <color indexed="81"/>
            <rFont val="Tahoma"/>
            <family val="2"/>
          </rPr>
          <t>bd</t>
        </r>
      </text>
    </comment>
    <comment ref="E46" authorId="0">
      <text>
        <r>
          <rPr>
            <b/>
            <sz val="9"/>
            <color indexed="81"/>
            <rFont val="Tahoma"/>
            <family val="2"/>
          </rPr>
          <t>bd</t>
        </r>
      </text>
    </comment>
    <comment ref="F46" authorId="0">
      <text>
        <r>
          <rPr>
            <b/>
            <sz val="9"/>
            <color indexed="81"/>
            <rFont val="Tahoma"/>
            <family val="2"/>
          </rPr>
          <t>d</t>
        </r>
      </text>
    </comment>
    <comment ref="G46" authorId="0">
      <text>
        <r>
          <rPr>
            <b/>
            <sz val="9"/>
            <color indexed="81"/>
            <rFont val="Tahoma"/>
            <family val="2"/>
          </rPr>
          <t>d</t>
        </r>
      </text>
    </comment>
    <comment ref="H46" authorId="0">
      <text>
        <r>
          <rPr>
            <b/>
            <sz val="9"/>
            <color indexed="81"/>
            <rFont val="Tahoma"/>
            <family val="2"/>
          </rPr>
          <t>d</t>
        </r>
      </text>
    </comment>
    <comment ref="I46" authorId="0">
      <text>
        <r>
          <rPr>
            <b/>
            <sz val="9"/>
            <color indexed="81"/>
            <rFont val="Tahoma"/>
            <family val="2"/>
          </rPr>
          <t>d</t>
        </r>
      </text>
    </comment>
    <comment ref="J46" authorId="0">
      <text>
        <r>
          <rPr>
            <b/>
            <sz val="9"/>
            <color indexed="81"/>
            <rFont val="Tahoma"/>
            <family val="2"/>
          </rPr>
          <t>d</t>
        </r>
      </text>
    </comment>
    <comment ref="K46" authorId="0">
      <text>
        <r>
          <rPr>
            <b/>
            <sz val="9"/>
            <color indexed="81"/>
            <rFont val="Tahoma"/>
            <family val="2"/>
          </rPr>
          <t>d</t>
        </r>
      </text>
    </comment>
    <comment ref="L46" authorId="0">
      <text>
        <r>
          <rPr>
            <b/>
            <sz val="9"/>
            <color indexed="81"/>
            <rFont val="Tahoma"/>
            <family val="2"/>
          </rPr>
          <t>d</t>
        </r>
      </text>
    </comment>
    <comment ref="M46" authorId="0">
      <text>
        <r>
          <rPr>
            <b/>
            <sz val="9"/>
            <color indexed="81"/>
            <rFont val="Tahoma"/>
            <family val="2"/>
          </rPr>
          <t>d</t>
        </r>
      </text>
    </comment>
    <comment ref="N46" authorId="0">
      <text>
        <r>
          <rPr>
            <b/>
            <sz val="9"/>
            <color indexed="81"/>
            <rFont val="Tahoma"/>
            <family val="2"/>
          </rPr>
          <t>bd</t>
        </r>
      </text>
    </comment>
    <comment ref="O46" authorId="0">
      <text>
        <r>
          <rPr>
            <b/>
            <sz val="9"/>
            <color indexed="81"/>
            <rFont val="Tahoma"/>
            <family val="2"/>
          </rPr>
          <t>d</t>
        </r>
      </text>
    </comment>
    <comment ref="P46" authorId="0">
      <text>
        <r>
          <rPr>
            <b/>
            <sz val="9"/>
            <color indexed="81"/>
            <rFont val="Tahoma"/>
            <family val="2"/>
          </rPr>
          <t>dp</t>
        </r>
      </text>
    </comment>
    <comment ref="F48" authorId="0">
      <text>
        <r>
          <rPr>
            <b/>
            <sz val="9"/>
            <color indexed="81"/>
            <rFont val="Tahoma"/>
            <family val="2"/>
          </rPr>
          <t>b</t>
        </r>
      </text>
    </comment>
    <comment ref="B56" authorId="0">
      <text>
        <r>
          <rPr>
            <b/>
            <sz val="9"/>
            <color indexed="81"/>
            <rFont val="Tahoma"/>
            <family val="2"/>
          </rPr>
          <t>e</t>
        </r>
      </text>
    </comment>
    <comment ref="C56" authorId="0">
      <text>
        <r>
          <rPr>
            <b/>
            <sz val="9"/>
            <color indexed="81"/>
            <rFont val="Tahoma"/>
            <family val="2"/>
          </rPr>
          <t>e</t>
        </r>
      </text>
    </comment>
    <comment ref="D56" authorId="0">
      <text>
        <r>
          <rPr>
            <b/>
            <sz val="9"/>
            <color indexed="81"/>
            <rFont val="Tahoma"/>
            <family val="2"/>
          </rPr>
          <t>e</t>
        </r>
      </text>
    </comment>
    <comment ref="E56" authorId="0">
      <text>
        <r>
          <rPr>
            <b/>
            <sz val="9"/>
            <color indexed="81"/>
            <rFont val="Tahoma"/>
            <family val="2"/>
          </rPr>
          <t>e</t>
        </r>
      </text>
    </comment>
    <comment ref="F56" authorId="0">
      <text>
        <r>
          <rPr>
            <b/>
            <sz val="9"/>
            <color indexed="81"/>
            <rFont val="Tahoma"/>
            <family val="2"/>
          </rPr>
          <t>e</t>
        </r>
      </text>
    </comment>
    <comment ref="G56" authorId="0">
      <text>
        <r>
          <rPr>
            <b/>
            <sz val="9"/>
            <color indexed="81"/>
            <rFont val="Tahoma"/>
            <family val="2"/>
          </rPr>
          <t>e</t>
        </r>
      </text>
    </comment>
    <comment ref="H56" authorId="0">
      <text>
        <r>
          <rPr>
            <b/>
            <sz val="9"/>
            <color indexed="81"/>
            <rFont val="Tahoma"/>
            <family val="2"/>
          </rPr>
          <t>e</t>
        </r>
      </text>
    </comment>
    <comment ref="I56" authorId="0">
      <text>
        <r>
          <rPr>
            <b/>
            <sz val="9"/>
            <color indexed="81"/>
            <rFont val="Tahoma"/>
            <family val="2"/>
          </rPr>
          <t>e</t>
        </r>
      </text>
    </comment>
    <comment ref="J56" authorId="0">
      <text>
        <r>
          <rPr>
            <b/>
            <sz val="9"/>
            <color indexed="81"/>
            <rFont val="Tahoma"/>
            <family val="2"/>
          </rPr>
          <t>e</t>
        </r>
      </text>
    </comment>
    <comment ref="K56" authorId="0">
      <text>
        <r>
          <rPr>
            <b/>
            <sz val="9"/>
            <color indexed="81"/>
            <rFont val="Tahoma"/>
            <family val="2"/>
          </rPr>
          <t>e</t>
        </r>
      </text>
    </comment>
    <comment ref="L56" authorId="0">
      <text>
        <r>
          <rPr>
            <b/>
            <sz val="9"/>
            <color indexed="81"/>
            <rFont val="Tahoma"/>
            <family val="2"/>
          </rPr>
          <t>e</t>
        </r>
      </text>
    </comment>
    <comment ref="M56" authorId="0">
      <text>
        <r>
          <rPr>
            <b/>
            <sz val="9"/>
            <color indexed="81"/>
            <rFont val="Tahoma"/>
            <family val="2"/>
          </rPr>
          <t>e</t>
        </r>
      </text>
    </comment>
    <comment ref="N56" authorId="0">
      <text>
        <r>
          <rPr>
            <b/>
            <sz val="9"/>
            <color indexed="81"/>
            <rFont val="Tahoma"/>
            <family val="2"/>
          </rPr>
          <t>e</t>
        </r>
      </text>
    </comment>
    <comment ref="O56" authorId="0">
      <text>
        <r>
          <rPr>
            <b/>
            <sz val="9"/>
            <color indexed="81"/>
            <rFont val="Tahoma"/>
            <family val="2"/>
          </rPr>
          <t>e</t>
        </r>
      </text>
    </comment>
    <comment ref="P56" authorId="0">
      <text>
        <r>
          <rPr>
            <b/>
            <sz val="9"/>
            <color indexed="81"/>
            <rFont val="Tahoma"/>
            <family val="2"/>
          </rPr>
          <t>e</t>
        </r>
      </text>
    </comment>
    <comment ref="E57" authorId="0">
      <text>
        <r>
          <rPr>
            <b/>
            <sz val="9"/>
            <color indexed="81"/>
            <rFont val="Tahoma"/>
            <family val="2"/>
          </rPr>
          <t>b</t>
        </r>
      </text>
    </comment>
    <comment ref="P57" authorId="0">
      <text>
        <r>
          <rPr>
            <b/>
            <sz val="9"/>
            <color indexed="81"/>
            <rFont val="Tahoma"/>
            <family val="2"/>
          </rPr>
          <t>p</t>
        </r>
      </text>
    </comment>
    <comment ref="B67" authorId="0">
      <text>
        <r>
          <rPr>
            <b/>
            <sz val="9"/>
            <color indexed="81"/>
            <rFont val="Tahoma"/>
            <family val="2"/>
          </rPr>
          <t>e</t>
        </r>
      </text>
    </comment>
    <comment ref="C67" authorId="0">
      <text>
        <r>
          <rPr>
            <b/>
            <sz val="9"/>
            <color indexed="81"/>
            <rFont val="Tahoma"/>
            <family val="2"/>
          </rPr>
          <t>e</t>
        </r>
      </text>
    </comment>
    <comment ref="D67" authorId="0">
      <text>
        <r>
          <rPr>
            <b/>
            <sz val="9"/>
            <color indexed="81"/>
            <rFont val="Tahoma"/>
            <family val="2"/>
          </rPr>
          <t>e</t>
        </r>
      </text>
    </comment>
    <comment ref="E67" authorId="0">
      <text>
        <r>
          <rPr>
            <b/>
            <sz val="9"/>
            <color indexed="81"/>
            <rFont val="Tahoma"/>
            <family val="2"/>
          </rPr>
          <t>e</t>
        </r>
      </text>
    </comment>
    <comment ref="F67" authorId="0">
      <text>
        <r>
          <rPr>
            <b/>
            <sz val="9"/>
            <color indexed="81"/>
            <rFont val="Tahoma"/>
            <family val="2"/>
          </rPr>
          <t>e</t>
        </r>
      </text>
    </comment>
    <comment ref="G67" authorId="0">
      <text>
        <r>
          <rPr>
            <b/>
            <sz val="9"/>
            <color indexed="81"/>
            <rFont val="Tahoma"/>
            <family val="2"/>
          </rPr>
          <t>e</t>
        </r>
      </text>
    </comment>
    <comment ref="H67" authorId="0">
      <text>
        <r>
          <rPr>
            <b/>
            <sz val="9"/>
            <color indexed="81"/>
            <rFont val="Tahoma"/>
            <family val="2"/>
          </rPr>
          <t>e</t>
        </r>
      </text>
    </comment>
    <comment ref="I67" authorId="0">
      <text>
        <r>
          <rPr>
            <b/>
            <sz val="9"/>
            <color indexed="81"/>
            <rFont val="Tahoma"/>
            <family val="2"/>
          </rPr>
          <t>e</t>
        </r>
      </text>
    </comment>
    <comment ref="J67" authorId="0">
      <text>
        <r>
          <rPr>
            <b/>
            <sz val="9"/>
            <color indexed="81"/>
            <rFont val="Tahoma"/>
            <family val="2"/>
          </rPr>
          <t>e</t>
        </r>
      </text>
    </comment>
    <comment ref="K67" authorId="0">
      <text>
        <r>
          <rPr>
            <b/>
            <sz val="9"/>
            <color indexed="81"/>
            <rFont val="Tahoma"/>
            <family val="2"/>
          </rPr>
          <t>e</t>
        </r>
      </text>
    </comment>
    <comment ref="L67" authorId="0">
      <text>
        <r>
          <rPr>
            <b/>
            <sz val="9"/>
            <color indexed="81"/>
            <rFont val="Tahoma"/>
            <family val="2"/>
          </rPr>
          <t>e</t>
        </r>
      </text>
    </comment>
    <comment ref="M67" authorId="0">
      <text>
        <r>
          <rPr>
            <b/>
            <sz val="9"/>
            <color indexed="81"/>
            <rFont val="Tahoma"/>
            <family val="2"/>
          </rPr>
          <t>e</t>
        </r>
      </text>
    </comment>
    <comment ref="N67" authorId="0">
      <text>
        <r>
          <rPr>
            <b/>
            <sz val="9"/>
            <color indexed="81"/>
            <rFont val="Tahoma"/>
            <family val="2"/>
          </rPr>
          <t>e</t>
        </r>
      </text>
    </comment>
    <comment ref="O67" authorId="0">
      <text>
        <r>
          <rPr>
            <b/>
            <sz val="9"/>
            <color indexed="81"/>
            <rFont val="Tahoma"/>
            <family val="2"/>
          </rPr>
          <t>e</t>
        </r>
      </text>
    </comment>
    <comment ref="P67" authorId="0">
      <text>
        <r>
          <rPr>
            <b/>
            <sz val="9"/>
            <color indexed="81"/>
            <rFont val="Tahoma"/>
            <family val="2"/>
          </rPr>
          <t>e</t>
        </r>
      </text>
    </comment>
    <comment ref="E68" authorId="0">
      <text>
        <r>
          <rPr>
            <b/>
            <sz val="9"/>
            <color indexed="81"/>
            <rFont val="Tahoma"/>
            <family val="2"/>
          </rPr>
          <t>bd</t>
        </r>
      </text>
    </comment>
    <comment ref="F68" authorId="0">
      <text>
        <r>
          <rPr>
            <b/>
            <sz val="9"/>
            <color indexed="81"/>
            <rFont val="Tahoma"/>
            <family val="2"/>
          </rPr>
          <t>d</t>
        </r>
      </text>
    </comment>
    <comment ref="G68" authorId="0">
      <text>
        <r>
          <rPr>
            <b/>
            <sz val="9"/>
            <color indexed="81"/>
            <rFont val="Tahoma"/>
            <family val="2"/>
          </rPr>
          <t>d</t>
        </r>
      </text>
    </comment>
    <comment ref="H68" authorId="0">
      <text>
        <r>
          <rPr>
            <b/>
            <sz val="9"/>
            <color indexed="81"/>
            <rFont val="Tahoma"/>
            <family val="2"/>
          </rPr>
          <t>d</t>
        </r>
      </text>
    </comment>
    <comment ref="I68" authorId="0">
      <text>
        <r>
          <rPr>
            <b/>
            <sz val="9"/>
            <color indexed="81"/>
            <rFont val="Tahoma"/>
            <family val="2"/>
          </rPr>
          <t>d</t>
        </r>
      </text>
    </comment>
    <comment ref="J68" authorId="0">
      <text>
        <r>
          <rPr>
            <b/>
            <sz val="9"/>
            <color indexed="81"/>
            <rFont val="Tahoma"/>
            <family val="2"/>
          </rPr>
          <t>d</t>
        </r>
      </text>
    </comment>
    <comment ref="K68" authorId="0">
      <text>
        <r>
          <rPr>
            <b/>
            <sz val="9"/>
            <color indexed="81"/>
            <rFont val="Tahoma"/>
            <family val="2"/>
          </rPr>
          <t>d</t>
        </r>
      </text>
    </comment>
    <comment ref="L68" authorId="0">
      <text>
        <r>
          <rPr>
            <b/>
            <sz val="9"/>
            <color indexed="81"/>
            <rFont val="Tahoma"/>
            <family val="2"/>
          </rPr>
          <t>d</t>
        </r>
      </text>
    </comment>
    <comment ref="M68" authorId="0">
      <text>
        <r>
          <rPr>
            <b/>
            <sz val="9"/>
            <color indexed="81"/>
            <rFont val="Tahoma"/>
            <family val="2"/>
          </rPr>
          <t>d</t>
        </r>
      </text>
    </comment>
    <comment ref="N68" authorId="0">
      <text>
        <r>
          <rPr>
            <b/>
            <sz val="9"/>
            <color indexed="81"/>
            <rFont val="Tahoma"/>
            <family val="2"/>
          </rPr>
          <t>bd</t>
        </r>
      </text>
    </comment>
    <comment ref="O68" authorId="0">
      <text>
        <r>
          <rPr>
            <b/>
            <sz val="9"/>
            <color indexed="81"/>
            <rFont val="Tahoma"/>
            <family val="2"/>
          </rPr>
          <t>d</t>
        </r>
      </text>
    </comment>
    <comment ref="P68" authorId="0">
      <text>
        <r>
          <rPr>
            <b/>
            <sz val="9"/>
            <color indexed="81"/>
            <rFont val="Tahoma"/>
            <family val="2"/>
          </rPr>
          <t>dp</t>
        </r>
      </text>
    </comment>
  </commentList>
</comments>
</file>

<file path=xl/comments34.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M23" authorId="0">
      <text>
        <r>
          <rPr>
            <b/>
            <sz val="9"/>
            <color indexed="81"/>
            <rFont val="Tahoma"/>
            <family val="2"/>
          </rPr>
          <t>e</t>
        </r>
      </text>
    </comment>
    <comment ref="N23" authorId="0">
      <text>
        <r>
          <rPr>
            <b/>
            <sz val="9"/>
            <color indexed="81"/>
            <rFont val="Tahoma"/>
            <family val="2"/>
          </rPr>
          <t>e</t>
        </r>
      </text>
    </comment>
    <comment ref="O23" authorId="0">
      <text>
        <r>
          <rPr>
            <b/>
            <sz val="9"/>
            <color indexed="81"/>
            <rFont val="Tahoma"/>
            <family val="2"/>
          </rPr>
          <t>e</t>
        </r>
      </text>
    </comment>
    <comment ref="P23" authorId="0">
      <text>
        <r>
          <rPr>
            <b/>
            <sz val="9"/>
            <color indexed="81"/>
            <rFont val="Tahoma"/>
            <family val="2"/>
          </rPr>
          <t>e</t>
        </r>
      </text>
    </comment>
    <comment ref="C24" authorId="0">
      <text>
        <r>
          <rPr>
            <b/>
            <sz val="9"/>
            <color indexed="81"/>
            <rFont val="Tahoma"/>
            <family val="2"/>
          </rPr>
          <t>b</t>
        </r>
      </text>
    </comment>
    <comment ref="D24" authorId="0">
      <text>
        <r>
          <rPr>
            <b/>
            <sz val="9"/>
            <color indexed="81"/>
            <rFont val="Tahoma"/>
            <family val="2"/>
          </rPr>
          <t>b</t>
        </r>
      </text>
    </comment>
    <comment ref="E24" authorId="0">
      <text>
        <r>
          <rPr>
            <b/>
            <sz val="9"/>
            <color indexed="81"/>
            <rFont val="Tahoma"/>
            <family val="2"/>
          </rPr>
          <t>b</t>
        </r>
      </text>
    </comment>
    <comment ref="N24" authorId="0">
      <text>
        <r>
          <rPr>
            <b/>
            <sz val="9"/>
            <color indexed="81"/>
            <rFont val="Tahoma"/>
            <family val="2"/>
          </rPr>
          <t>b</t>
        </r>
      </text>
    </comment>
    <comment ref="P24" authorId="0">
      <text>
        <r>
          <rPr>
            <b/>
            <sz val="9"/>
            <color indexed="81"/>
            <rFont val="Tahoma"/>
            <family val="2"/>
          </rPr>
          <t>p</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H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M34" authorId="0">
      <text>
        <r>
          <rPr>
            <b/>
            <sz val="9"/>
            <color indexed="81"/>
            <rFont val="Tahoma"/>
            <family val="2"/>
          </rPr>
          <t>e</t>
        </r>
      </text>
    </comment>
    <comment ref="N34" authorId="0">
      <text>
        <r>
          <rPr>
            <b/>
            <sz val="9"/>
            <color indexed="81"/>
            <rFont val="Tahoma"/>
            <family val="2"/>
          </rPr>
          <t>e</t>
        </r>
      </text>
    </comment>
    <comment ref="O34" authorId="0">
      <text>
        <r>
          <rPr>
            <b/>
            <sz val="9"/>
            <color indexed="81"/>
            <rFont val="Tahoma"/>
            <family val="2"/>
          </rPr>
          <t>e</t>
        </r>
      </text>
    </comment>
    <comment ref="P34" authorId="0">
      <text>
        <r>
          <rPr>
            <b/>
            <sz val="9"/>
            <color indexed="81"/>
            <rFont val="Tahoma"/>
            <family val="2"/>
          </rPr>
          <t>e</t>
        </r>
      </text>
    </comment>
    <comment ref="C35" authorId="0">
      <text>
        <r>
          <rPr>
            <b/>
            <sz val="9"/>
            <color indexed="81"/>
            <rFont val="Tahoma"/>
            <family val="2"/>
          </rPr>
          <t>b</t>
        </r>
      </text>
    </comment>
    <comment ref="D35" authorId="0">
      <text>
        <r>
          <rPr>
            <b/>
            <sz val="9"/>
            <color indexed="81"/>
            <rFont val="Tahoma"/>
            <family val="2"/>
          </rPr>
          <t>b</t>
        </r>
      </text>
    </comment>
    <comment ref="E35" authorId="0">
      <text>
        <r>
          <rPr>
            <b/>
            <sz val="9"/>
            <color indexed="81"/>
            <rFont val="Tahoma"/>
            <family val="2"/>
          </rPr>
          <t>b</t>
        </r>
      </text>
    </comment>
    <comment ref="N35" authorId="0">
      <text>
        <r>
          <rPr>
            <b/>
            <sz val="9"/>
            <color indexed="81"/>
            <rFont val="Tahoma"/>
            <family val="2"/>
          </rPr>
          <t>b</t>
        </r>
      </text>
    </comment>
    <comment ref="P35" authorId="0">
      <text>
        <r>
          <rPr>
            <b/>
            <sz val="9"/>
            <color indexed="81"/>
            <rFont val="Tahoma"/>
            <family val="2"/>
          </rPr>
          <t>p</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e</t>
        </r>
      </text>
    </comment>
    <comment ref="M45" authorId="0">
      <text>
        <r>
          <rPr>
            <b/>
            <sz val="9"/>
            <color indexed="81"/>
            <rFont val="Tahoma"/>
            <family val="2"/>
          </rPr>
          <t>e</t>
        </r>
      </text>
    </comment>
    <comment ref="N45" authorId="0">
      <text>
        <r>
          <rPr>
            <b/>
            <sz val="9"/>
            <color indexed="81"/>
            <rFont val="Tahoma"/>
            <family val="2"/>
          </rPr>
          <t>e</t>
        </r>
      </text>
    </comment>
    <comment ref="O45" authorId="0">
      <text>
        <r>
          <rPr>
            <b/>
            <sz val="9"/>
            <color indexed="81"/>
            <rFont val="Tahoma"/>
            <family val="2"/>
          </rPr>
          <t>e</t>
        </r>
      </text>
    </comment>
    <comment ref="P45" authorId="0">
      <text>
        <r>
          <rPr>
            <b/>
            <sz val="9"/>
            <color indexed="81"/>
            <rFont val="Tahoma"/>
            <family val="2"/>
          </rPr>
          <t>e</t>
        </r>
      </text>
    </comment>
    <comment ref="B46" authorId="0">
      <text>
        <r>
          <rPr>
            <b/>
            <sz val="9"/>
            <color indexed="81"/>
            <rFont val="Tahoma"/>
            <family val="2"/>
          </rPr>
          <t>d</t>
        </r>
      </text>
    </comment>
    <comment ref="C46" authorId="0">
      <text>
        <r>
          <rPr>
            <b/>
            <sz val="9"/>
            <color indexed="81"/>
            <rFont val="Tahoma"/>
            <family val="2"/>
          </rPr>
          <t>d</t>
        </r>
      </text>
    </comment>
    <comment ref="D46" authorId="0">
      <text>
        <r>
          <rPr>
            <b/>
            <sz val="9"/>
            <color indexed="81"/>
            <rFont val="Tahoma"/>
            <family val="2"/>
          </rPr>
          <t>bd</t>
        </r>
      </text>
    </comment>
    <comment ref="E46" authorId="0">
      <text>
        <r>
          <rPr>
            <b/>
            <sz val="9"/>
            <color indexed="81"/>
            <rFont val="Tahoma"/>
            <family val="2"/>
          </rPr>
          <t>bd</t>
        </r>
      </text>
    </comment>
    <comment ref="F46" authorId="0">
      <text>
        <r>
          <rPr>
            <b/>
            <sz val="9"/>
            <color indexed="81"/>
            <rFont val="Tahoma"/>
            <family val="2"/>
          </rPr>
          <t>d</t>
        </r>
      </text>
    </comment>
    <comment ref="G46" authorId="0">
      <text>
        <r>
          <rPr>
            <b/>
            <sz val="9"/>
            <color indexed="81"/>
            <rFont val="Tahoma"/>
            <family val="2"/>
          </rPr>
          <t>d</t>
        </r>
      </text>
    </comment>
    <comment ref="H46" authorId="0">
      <text>
        <r>
          <rPr>
            <b/>
            <sz val="9"/>
            <color indexed="81"/>
            <rFont val="Tahoma"/>
            <family val="2"/>
          </rPr>
          <t>d</t>
        </r>
      </text>
    </comment>
    <comment ref="I46" authorId="0">
      <text>
        <r>
          <rPr>
            <b/>
            <sz val="9"/>
            <color indexed="81"/>
            <rFont val="Tahoma"/>
            <family val="2"/>
          </rPr>
          <t>d</t>
        </r>
      </text>
    </comment>
    <comment ref="J46" authorId="0">
      <text>
        <r>
          <rPr>
            <b/>
            <sz val="9"/>
            <color indexed="81"/>
            <rFont val="Tahoma"/>
            <family val="2"/>
          </rPr>
          <t>d</t>
        </r>
      </text>
    </comment>
    <comment ref="K46" authorId="0">
      <text>
        <r>
          <rPr>
            <b/>
            <sz val="9"/>
            <color indexed="81"/>
            <rFont val="Tahoma"/>
            <family val="2"/>
          </rPr>
          <t>d</t>
        </r>
      </text>
    </comment>
    <comment ref="L46" authorId="0">
      <text>
        <r>
          <rPr>
            <b/>
            <sz val="9"/>
            <color indexed="81"/>
            <rFont val="Tahoma"/>
            <family val="2"/>
          </rPr>
          <t>d</t>
        </r>
      </text>
    </comment>
    <comment ref="M46" authorId="0">
      <text>
        <r>
          <rPr>
            <b/>
            <sz val="9"/>
            <color indexed="81"/>
            <rFont val="Tahoma"/>
            <family val="2"/>
          </rPr>
          <t>d</t>
        </r>
      </text>
    </comment>
    <comment ref="N46" authorId="0">
      <text>
        <r>
          <rPr>
            <b/>
            <sz val="9"/>
            <color indexed="81"/>
            <rFont val="Tahoma"/>
            <family val="2"/>
          </rPr>
          <t>bd</t>
        </r>
      </text>
    </comment>
    <comment ref="O46" authorId="0">
      <text>
        <r>
          <rPr>
            <b/>
            <sz val="9"/>
            <color indexed="81"/>
            <rFont val="Tahoma"/>
            <family val="2"/>
          </rPr>
          <t>d</t>
        </r>
      </text>
    </comment>
    <comment ref="P46" authorId="0">
      <text>
        <r>
          <rPr>
            <b/>
            <sz val="9"/>
            <color indexed="81"/>
            <rFont val="Tahoma"/>
            <family val="2"/>
          </rPr>
          <t>dp</t>
        </r>
      </text>
    </comment>
    <comment ref="B56" authorId="0">
      <text>
        <r>
          <rPr>
            <b/>
            <sz val="9"/>
            <color indexed="81"/>
            <rFont val="Tahoma"/>
            <family val="2"/>
          </rPr>
          <t>e</t>
        </r>
      </text>
    </comment>
    <comment ref="C56" authorId="0">
      <text>
        <r>
          <rPr>
            <b/>
            <sz val="9"/>
            <color indexed="81"/>
            <rFont val="Tahoma"/>
            <family val="2"/>
          </rPr>
          <t>e</t>
        </r>
      </text>
    </comment>
    <comment ref="D56" authorId="0">
      <text>
        <r>
          <rPr>
            <b/>
            <sz val="9"/>
            <color indexed="81"/>
            <rFont val="Tahoma"/>
            <family val="2"/>
          </rPr>
          <t>e</t>
        </r>
      </text>
    </comment>
    <comment ref="E56" authorId="0">
      <text>
        <r>
          <rPr>
            <b/>
            <sz val="9"/>
            <color indexed="81"/>
            <rFont val="Tahoma"/>
            <family val="2"/>
          </rPr>
          <t>e</t>
        </r>
      </text>
    </comment>
    <comment ref="F56" authorId="0">
      <text>
        <r>
          <rPr>
            <b/>
            <sz val="9"/>
            <color indexed="81"/>
            <rFont val="Tahoma"/>
            <family val="2"/>
          </rPr>
          <t>e</t>
        </r>
      </text>
    </comment>
    <comment ref="G56" authorId="0">
      <text>
        <r>
          <rPr>
            <b/>
            <sz val="9"/>
            <color indexed="81"/>
            <rFont val="Tahoma"/>
            <family val="2"/>
          </rPr>
          <t>e</t>
        </r>
      </text>
    </comment>
    <comment ref="H56" authorId="0">
      <text>
        <r>
          <rPr>
            <b/>
            <sz val="9"/>
            <color indexed="81"/>
            <rFont val="Tahoma"/>
            <family val="2"/>
          </rPr>
          <t>e</t>
        </r>
      </text>
    </comment>
    <comment ref="I56" authorId="0">
      <text>
        <r>
          <rPr>
            <b/>
            <sz val="9"/>
            <color indexed="81"/>
            <rFont val="Tahoma"/>
            <family val="2"/>
          </rPr>
          <t>e</t>
        </r>
      </text>
    </comment>
    <comment ref="J56" authorId="0">
      <text>
        <r>
          <rPr>
            <b/>
            <sz val="9"/>
            <color indexed="81"/>
            <rFont val="Tahoma"/>
            <family val="2"/>
          </rPr>
          <t>e</t>
        </r>
      </text>
    </comment>
    <comment ref="K56" authorId="0">
      <text>
        <r>
          <rPr>
            <b/>
            <sz val="9"/>
            <color indexed="81"/>
            <rFont val="Tahoma"/>
            <family val="2"/>
          </rPr>
          <t>e</t>
        </r>
      </text>
    </comment>
    <comment ref="L56" authorId="0">
      <text>
        <r>
          <rPr>
            <b/>
            <sz val="9"/>
            <color indexed="81"/>
            <rFont val="Tahoma"/>
            <family val="2"/>
          </rPr>
          <t>e</t>
        </r>
      </text>
    </comment>
    <comment ref="M56" authorId="0">
      <text>
        <r>
          <rPr>
            <b/>
            <sz val="9"/>
            <color indexed="81"/>
            <rFont val="Tahoma"/>
            <family val="2"/>
          </rPr>
          <t>e</t>
        </r>
      </text>
    </comment>
    <comment ref="N56" authorId="0">
      <text>
        <r>
          <rPr>
            <b/>
            <sz val="9"/>
            <color indexed="81"/>
            <rFont val="Tahoma"/>
            <family val="2"/>
          </rPr>
          <t>e</t>
        </r>
      </text>
    </comment>
    <comment ref="O56" authorId="0">
      <text>
        <r>
          <rPr>
            <b/>
            <sz val="9"/>
            <color indexed="81"/>
            <rFont val="Tahoma"/>
            <family val="2"/>
          </rPr>
          <t>e</t>
        </r>
      </text>
    </comment>
    <comment ref="P56" authorId="0">
      <text>
        <r>
          <rPr>
            <b/>
            <sz val="9"/>
            <color indexed="81"/>
            <rFont val="Tahoma"/>
            <family val="2"/>
          </rPr>
          <t>e</t>
        </r>
      </text>
    </comment>
    <comment ref="E57" authorId="0">
      <text>
        <r>
          <rPr>
            <b/>
            <sz val="9"/>
            <color indexed="81"/>
            <rFont val="Tahoma"/>
            <family val="2"/>
          </rPr>
          <t>b</t>
        </r>
      </text>
    </comment>
    <comment ref="P57" authorId="0">
      <text>
        <r>
          <rPr>
            <b/>
            <sz val="9"/>
            <color indexed="81"/>
            <rFont val="Tahoma"/>
            <family val="2"/>
          </rPr>
          <t>p</t>
        </r>
      </text>
    </comment>
    <comment ref="B67" authorId="0">
      <text>
        <r>
          <rPr>
            <b/>
            <sz val="9"/>
            <color indexed="81"/>
            <rFont val="Tahoma"/>
            <family val="2"/>
          </rPr>
          <t>e</t>
        </r>
      </text>
    </comment>
    <comment ref="C67" authorId="0">
      <text>
        <r>
          <rPr>
            <b/>
            <sz val="9"/>
            <color indexed="81"/>
            <rFont val="Tahoma"/>
            <family val="2"/>
          </rPr>
          <t>e</t>
        </r>
      </text>
    </comment>
    <comment ref="D67" authorId="0">
      <text>
        <r>
          <rPr>
            <b/>
            <sz val="9"/>
            <color indexed="81"/>
            <rFont val="Tahoma"/>
            <family val="2"/>
          </rPr>
          <t>e</t>
        </r>
      </text>
    </comment>
    <comment ref="E67" authorId="0">
      <text>
        <r>
          <rPr>
            <b/>
            <sz val="9"/>
            <color indexed="81"/>
            <rFont val="Tahoma"/>
            <family val="2"/>
          </rPr>
          <t>e</t>
        </r>
      </text>
    </comment>
    <comment ref="F67" authorId="0">
      <text>
        <r>
          <rPr>
            <b/>
            <sz val="9"/>
            <color indexed="81"/>
            <rFont val="Tahoma"/>
            <family val="2"/>
          </rPr>
          <t>e</t>
        </r>
      </text>
    </comment>
    <comment ref="G67" authorId="0">
      <text>
        <r>
          <rPr>
            <b/>
            <sz val="9"/>
            <color indexed="81"/>
            <rFont val="Tahoma"/>
            <family val="2"/>
          </rPr>
          <t>e</t>
        </r>
      </text>
    </comment>
    <comment ref="H67" authorId="0">
      <text>
        <r>
          <rPr>
            <b/>
            <sz val="9"/>
            <color indexed="81"/>
            <rFont val="Tahoma"/>
            <family val="2"/>
          </rPr>
          <t>e</t>
        </r>
      </text>
    </comment>
    <comment ref="I67" authorId="0">
      <text>
        <r>
          <rPr>
            <b/>
            <sz val="9"/>
            <color indexed="81"/>
            <rFont val="Tahoma"/>
            <family val="2"/>
          </rPr>
          <t>e</t>
        </r>
      </text>
    </comment>
    <comment ref="J67" authorId="0">
      <text>
        <r>
          <rPr>
            <b/>
            <sz val="9"/>
            <color indexed="81"/>
            <rFont val="Tahoma"/>
            <family val="2"/>
          </rPr>
          <t>e</t>
        </r>
      </text>
    </comment>
    <comment ref="K67" authorId="0">
      <text>
        <r>
          <rPr>
            <b/>
            <sz val="9"/>
            <color indexed="81"/>
            <rFont val="Tahoma"/>
            <family val="2"/>
          </rPr>
          <t>e</t>
        </r>
      </text>
    </comment>
    <comment ref="L67" authorId="0">
      <text>
        <r>
          <rPr>
            <b/>
            <sz val="9"/>
            <color indexed="81"/>
            <rFont val="Tahoma"/>
            <family val="2"/>
          </rPr>
          <t>e</t>
        </r>
      </text>
    </comment>
    <comment ref="M67" authorId="0">
      <text>
        <r>
          <rPr>
            <b/>
            <sz val="9"/>
            <color indexed="81"/>
            <rFont val="Tahoma"/>
            <family val="2"/>
          </rPr>
          <t>e</t>
        </r>
      </text>
    </comment>
    <comment ref="N67" authorId="0">
      <text>
        <r>
          <rPr>
            <b/>
            <sz val="9"/>
            <color indexed="81"/>
            <rFont val="Tahoma"/>
            <family val="2"/>
          </rPr>
          <t>e</t>
        </r>
      </text>
    </comment>
    <comment ref="O67" authorId="0">
      <text>
        <r>
          <rPr>
            <b/>
            <sz val="9"/>
            <color indexed="81"/>
            <rFont val="Tahoma"/>
            <family val="2"/>
          </rPr>
          <t>e</t>
        </r>
      </text>
    </comment>
    <comment ref="P67" authorId="0">
      <text>
        <r>
          <rPr>
            <b/>
            <sz val="9"/>
            <color indexed="81"/>
            <rFont val="Tahoma"/>
            <family val="2"/>
          </rPr>
          <t>e</t>
        </r>
      </text>
    </comment>
    <comment ref="E68" authorId="0">
      <text>
        <r>
          <rPr>
            <b/>
            <sz val="9"/>
            <color indexed="81"/>
            <rFont val="Tahoma"/>
            <family val="2"/>
          </rPr>
          <t>bd</t>
        </r>
      </text>
    </comment>
    <comment ref="F68" authorId="0">
      <text>
        <r>
          <rPr>
            <b/>
            <sz val="9"/>
            <color indexed="81"/>
            <rFont val="Tahoma"/>
            <family val="2"/>
          </rPr>
          <t>d</t>
        </r>
      </text>
    </comment>
    <comment ref="G68" authorId="0">
      <text>
        <r>
          <rPr>
            <b/>
            <sz val="9"/>
            <color indexed="81"/>
            <rFont val="Tahoma"/>
            <family val="2"/>
          </rPr>
          <t>d</t>
        </r>
      </text>
    </comment>
    <comment ref="H68" authorId="0">
      <text>
        <r>
          <rPr>
            <b/>
            <sz val="9"/>
            <color indexed="81"/>
            <rFont val="Tahoma"/>
            <family val="2"/>
          </rPr>
          <t>d</t>
        </r>
      </text>
    </comment>
    <comment ref="I68" authorId="0">
      <text>
        <r>
          <rPr>
            <b/>
            <sz val="9"/>
            <color indexed="81"/>
            <rFont val="Tahoma"/>
            <family val="2"/>
          </rPr>
          <t>d</t>
        </r>
      </text>
    </comment>
    <comment ref="J68" authorId="0">
      <text>
        <r>
          <rPr>
            <b/>
            <sz val="9"/>
            <color indexed="81"/>
            <rFont val="Tahoma"/>
            <family val="2"/>
          </rPr>
          <t>d</t>
        </r>
      </text>
    </comment>
    <comment ref="K68" authorId="0">
      <text>
        <r>
          <rPr>
            <b/>
            <sz val="9"/>
            <color indexed="81"/>
            <rFont val="Tahoma"/>
            <family val="2"/>
          </rPr>
          <t>d</t>
        </r>
      </text>
    </comment>
    <comment ref="L68" authorId="0">
      <text>
        <r>
          <rPr>
            <b/>
            <sz val="9"/>
            <color indexed="81"/>
            <rFont val="Tahoma"/>
            <family val="2"/>
          </rPr>
          <t>d</t>
        </r>
      </text>
    </comment>
    <comment ref="M68" authorId="0">
      <text>
        <r>
          <rPr>
            <b/>
            <sz val="9"/>
            <color indexed="81"/>
            <rFont val="Tahoma"/>
            <family val="2"/>
          </rPr>
          <t>d</t>
        </r>
      </text>
    </comment>
    <comment ref="N68" authorId="0">
      <text>
        <r>
          <rPr>
            <b/>
            <sz val="9"/>
            <color indexed="81"/>
            <rFont val="Tahoma"/>
            <family val="2"/>
          </rPr>
          <t>bd</t>
        </r>
      </text>
    </comment>
    <comment ref="O68" authorId="0">
      <text>
        <r>
          <rPr>
            <b/>
            <sz val="9"/>
            <color indexed="81"/>
            <rFont val="Tahoma"/>
            <family val="2"/>
          </rPr>
          <t>d</t>
        </r>
      </text>
    </comment>
    <comment ref="P68" authorId="0">
      <text>
        <r>
          <rPr>
            <b/>
            <sz val="9"/>
            <color indexed="81"/>
            <rFont val="Tahoma"/>
            <family val="2"/>
          </rPr>
          <t>dp</t>
        </r>
      </text>
    </comment>
  </commentList>
</comments>
</file>

<file path=xl/comments35.xml><?xml version="1.0" encoding="utf-8"?>
<comments xmlns="http://schemas.openxmlformats.org/spreadsheetml/2006/main">
  <authors>
    <author>Vladica</author>
  </authors>
  <commentList>
    <comment ref="Q23" authorId="0">
      <text>
        <r>
          <rPr>
            <b/>
            <sz val="9"/>
            <color indexed="81"/>
            <rFont val="Tahoma"/>
            <family val="2"/>
          </rPr>
          <t>p</t>
        </r>
      </text>
    </comment>
    <comment ref="Q24" authorId="0">
      <text>
        <r>
          <rPr>
            <b/>
            <sz val="9"/>
            <color indexed="81"/>
            <rFont val="Tahoma"/>
            <family val="2"/>
          </rPr>
          <t>p</t>
        </r>
      </text>
    </comment>
    <comment ref="Q25" authorId="0">
      <text>
        <r>
          <rPr>
            <b/>
            <sz val="9"/>
            <color indexed="81"/>
            <rFont val="Tahoma"/>
            <family val="2"/>
          </rPr>
          <t>p</t>
        </r>
      </text>
    </comment>
    <comment ref="Q26" authorId="0">
      <text>
        <r>
          <rPr>
            <b/>
            <sz val="9"/>
            <color indexed="81"/>
            <rFont val="Tahoma"/>
            <family val="2"/>
          </rPr>
          <t>p</t>
        </r>
      </text>
    </comment>
    <comment ref="B34" authorId="0">
      <text>
        <r>
          <rPr>
            <b/>
            <sz val="9"/>
            <color indexed="81"/>
            <rFont val="Tahoma"/>
            <family val="2"/>
          </rPr>
          <t>b</t>
        </r>
      </text>
    </comment>
    <comment ref="C34" authorId="0">
      <text>
        <r>
          <rPr>
            <b/>
            <sz val="9"/>
            <color indexed="81"/>
            <rFont val="Tahoma"/>
            <family val="2"/>
          </rPr>
          <t>b</t>
        </r>
      </text>
    </comment>
    <comment ref="D34" authorId="0">
      <text>
        <r>
          <rPr>
            <b/>
            <sz val="9"/>
            <color indexed="81"/>
            <rFont val="Tahoma"/>
            <family val="2"/>
          </rPr>
          <t>b</t>
        </r>
      </text>
    </comment>
    <comment ref="E34" authorId="0">
      <text>
        <r>
          <rPr>
            <b/>
            <sz val="9"/>
            <color indexed="81"/>
            <rFont val="Tahoma"/>
            <family val="2"/>
          </rPr>
          <t>be</t>
        </r>
      </text>
    </comment>
    <comment ref="F34" authorId="0">
      <text>
        <r>
          <rPr>
            <b/>
            <sz val="9"/>
            <color indexed="81"/>
            <rFont val="Tahoma"/>
            <family val="2"/>
          </rPr>
          <t>be</t>
        </r>
      </text>
    </comment>
    <comment ref="G34" authorId="0">
      <text>
        <r>
          <rPr>
            <b/>
            <sz val="9"/>
            <color indexed="81"/>
            <rFont val="Tahoma"/>
            <family val="2"/>
          </rPr>
          <t>be</t>
        </r>
      </text>
    </comment>
    <comment ref="H34" authorId="0">
      <text>
        <r>
          <rPr>
            <b/>
            <sz val="9"/>
            <color indexed="81"/>
            <rFont val="Tahoma"/>
            <family val="2"/>
          </rPr>
          <t>e</t>
        </r>
      </text>
    </comment>
    <comment ref="I34" authorId="0">
      <text>
        <r>
          <rPr>
            <b/>
            <sz val="9"/>
            <color indexed="81"/>
            <rFont val="Tahoma"/>
            <family val="2"/>
          </rPr>
          <t>be</t>
        </r>
      </text>
    </comment>
    <comment ref="J34" authorId="0">
      <text>
        <r>
          <rPr>
            <b/>
            <sz val="9"/>
            <color indexed="81"/>
            <rFont val="Tahoma"/>
            <family val="2"/>
          </rPr>
          <t>e</t>
        </r>
      </text>
    </comment>
    <comment ref="K34" authorId="0">
      <text>
        <r>
          <rPr>
            <b/>
            <sz val="9"/>
            <color indexed="81"/>
            <rFont val="Tahoma"/>
            <family val="2"/>
          </rPr>
          <t>be</t>
        </r>
      </text>
    </comment>
    <comment ref="L34" authorId="0">
      <text>
        <r>
          <rPr>
            <b/>
            <sz val="9"/>
            <color indexed="81"/>
            <rFont val="Tahoma"/>
            <family val="2"/>
          </rPr>
          <t>be</t>
        </r>
      </text>
    </comment>
    <comment ref="M34" authorId="0">
      <text>
        <r>
          <rPr>
            <b/>
            <sz val="9"/>
            <color indexed="81"/>
            <rFont val="Tahoma"/>
            <family val="2"/>
          </rPr>
          <t>bep</t>
        </r>
      </text>
    </comment>
    <comment ref="N34" authorId="0">
      <text>
        <r>
          <rPr>
            <b/>
            <sz val="9"/>
            <color indexed="81"/>
            <rFont val="Tahoma"/>
            <family val="2"/>
          </rPr>
          <t>bep</t>
        </r>
      </text>
    </comment>
    <comment ref="O34" authorId="0">
      <text>
        <r>
          <rPr>
            <b/>
            <sz val="9"/>
            <color indexed="81"/>
            <rFont val="Tahoma"/>
            <family val="2"/>
          </rPr>
          <t>ep</t>
        </r>
      </text>
    </comment>
    <comment ref="P34" authorId="0">
      <text>
        <r>
          <rPr>
            <b/>
            <sz val="9"/>
            <color indexed="81"/>
            <rFont val="Tahoma"/>
            <family val="2"/>
          </rPr>
          <t>ep</t>
        </r>
      </text>
    </comment>
    <comment ref="Q34" authorId="0">
      <text>
        <r>
          <rPr>
            <b/>
            <sz val="9"/>
            <color indexed="81"/>
            <rFont val="Tahoma"/>
            <family val="2"/>
          </rPr>
          <t>ep</t>
        </r>
      </text>
    </comment>
    <comment ref="Q35" authorId="0">
      <text>
        <r>
          <rPr>
            <b/>
            <sz val="9"/>
            <color indexed="81"/>
            <rFont val="Tahoma"/>
            <family val="2"/>
          </rPr>
          <t>p</t>
        </r>
      </text>
    </comment>
    <comment ref="B36" authorId="0">
      <text>
        <r>
          <rPr>
            <b/>
            <sz val="9"/>
            <color indexed="81"/>
            <rFont val="Tahoma"/>
            <family val="2"/>
          </rPr>
          <t>b</t>
        </r>
      </text>
    </comment>
    <comment ref="J36" authorId="0">
      <text>
        <r>
          <rPr>
            <b/>
            <sz val="9"/>
            <color indexed="81"/>
            <rFont val="Tahoma"/>
            <family val="2"/>
          </rPr>
          <t>e</t>
        </r>
      </text>
    </comment>
    <comment ref="K36" authorId="0">
      <text>
        <r>
          <rPr>
            <b/>
            <sz val="9"/>
            <color indexed="81"/>
            <rFont val="Tahoma"/>
            <family val="2"/>
          </rPr>
          <t>e</t>
        </r>
      </text>
    </comment>
    <comment ref="L36" authorId="0">
      <text>
        <r>
          <rPr>
            <b/>
            <sz val="9"/>
            <color indexed="81"/>
            <rFont val="Tahoma"/>
            <family val="2"/>
          </rPr>
          <t>be</t>
        </r>
      </text>
    </comment>
    <comment ref="M36" authorId="0">
      <text>
        <r>
          <rPr>
            <b/>
            <sz val="9"/>
            <color indexed="81"/>
            <rFont val="Tahoma"/>
            <family val="2"/>
          </rPr>
          <t>b</t>
        </r>
      </text>
    </comment>
    <comment ref="Q36" authorId="0">
      <text>
        <r>
          <rPr>
            <b/>
            <sz val="9"/>
            <color indexed="81"/>
            <rFont val="Tahoma"/>
            <family val="2"/>
          </rPr>
          <t>p</t>
        </r>
      </text>
    </comment>
    <comment ref="C37" authorId="0">
      <text>
        <r>
          <rPr>
            <b/>
            <sz val="9"/>
            <color indexed="81"/>
            <rFont val="Tahoma"/>
            <family val="2"/>
          </rPr>
          <t>b</t>
        </r>
      </text>
    </comment>
    <comment ref="Q37" authorId="0">
      <text>
        <r>
          <rPr>
            <b/>
            <sz val="9"/>
            <color indexed="81"/>
            <rFont val="Tahoma"/>
            <family val="2"/>
          </rPr>
          <t>p</t>
        </r>
      </text>
    </comment>
    <comment ref="Q45" authorId="0">
      <text>
        <r>
          <rPr>
            <b/>
            <sz val="9"/>
            <color indexed="81"/>
            <rFont val="Tahoma"/>
            <family val="2"/>
          </rPr>
          <t>p</t>
        </r>
      </text>
    </comment>
    <comment ref="Q46" authorId="0">
      <text>
        <r>
          <rPr>
            <b/>
            <sz val="9"/>
            <color indexed="81"/>
            <rFont val="Tahoma"/>
            <family val="2"/>
          </rPr>
          <t>p</t>
        </r>
      </text>
    </comment>
    <comment ref="Q47" authorId="0">
      <text>
        <r>
          <rPr>
            <b/>
            <sz val="9"/>
            <color indexed="81"/>
            <rFont val="Tahoma"/>
            <family val="2"/>
          </rPr>
          <t>p</t>
        </r>
      </text>
    </comment>
    <comment ref="Q48" authorId="0">
      <text>
        <r>
          <rPr>
            <b/>
            <sz val="9"/>
            <color indexed="81"/>
            <rFont val="Tahoma"/>
            <family val="2"/>
          </rPr>
          <t>p</t>
        </r>
      </text>
    </comment>
    <comment ref="C56" authorId="0">
      <text>
        <r>
          <rPr>
            <b/>
            <sz val="9"/>
            <color indexed="81"/>
            <rFont val="Tahoma"/>
            <family val="2"/>
          </rPr>
          <t>b</t>
        </r>
      </text>
    </comment>
    <comment ref="D56" authorId="0">
      <text>
        <r>
          <rPr>
            <b/>
            <sz val="9"/>
            <color indexed="81"/>
            <rFont val="Tahoma"/>
            <family val="2"/>
          </rPr>
          <t>b</t>
        </r>
      </text>
    </comment>
    <comment ref="E56" authorId="0">
      <text>
        <r>
          <rPr>
            <b/>
            <sz val="9"/>
            <color indexed="81"/>
            <rFont val="Tahoma"/>
            <family val="2"/>
          </rPr>
          <t>be</t>
        </r>
      </text>
    </comment>
    <comment ref="F56" authorId="0">
      <text>
        <r>
          <rPr>
            <b/>
            <sz val="9"/>
            <color indexed="81"/>
            <rFont val="Tahoma"/>
            <family val="2"/>
          </rPr>
          <t>be</t>
        </r>
      </text>
    </comment>
    <comment ref="G56" authorId="0">
      <text>
        <r>
          <rPr>
            <b/>
            <sz val="9"/>
            <color indexed="81"/>
            <rFont val="Tahoma"/>
            <family val="2"/>
          </rPr>
          <t>be</t>
        </r>
      </text>
    </comment>
    <comment ref="H56" authorId="0">
      <text>
        <r>
          <rPr>
            <b/>
            <sz val="9"/>
            <color indexed="81"/>
            <rFont val="Tahoma"/>
            <family val="2"/>
          </rPr>
          <t>e</t>
        </r>
      </text>
    </comment>
    <comment ref="I56" authorId="0">
      <text>
        <r>
          <rPr>
            <b/>
            <sz val="9"/>
            <color indexed="81"/>
            <rFont val="Tahoma"/>
            <family val="2"/>
          </rPr>
          <t>be</t>
        </r>
      </text>
    </comment>
    <comment ref="J56" authorId="0">
      <text>
        <r>
          <rPr>
            <b/>
            <sz val="9"/>
            <color indexed="81"/>
            <rFont val="Tahoma"/>
            <family val="2"/>
          </rPr>
          <t>e</t>
        </r>
      </text>
    </comment>
    <comment ref="K56" authorId="0">
      <text>
        <r>
          <rPr>
            <b/>
            <sz val="9"/>
            <color indexed="81"/>
            <rFont val="Tahoma"/>
            <family val="2"/>
          </rPr>
          <t>be</t>
        </r>
      </text>
    </comment>
    <comment ref="L56" authorId="0">
      <text>
        <r>
          <rPr>
            <b/>
            <sz val="9"/>
            <color indexed="81"/>
            <rFont val="Tahoma"/>
            <family val="2"/>
          </rPr>
          <t>be</t>
        </r>
      </text>
    </comment>
    <comment ref="M56" authorId="0">
      <text>
        <r>
          <rPr>
            <b/>
            <sz val="9"/>
            <color indexed="81"/>
            <rFont val="Tahoma"/>
            <family val="2"/>
          </rPr>
          <t>bep</t>
        </r>
      </text>
    </comment>
    <comment ref="N56" authorId="0">
      <text>
        <r>
          <rPr>
            <b/>
            <sz val="9"/>
            <color indexed="81"/>
            <rFont val="Tahoma"/>
            <family val="2"/>
          </rPr>
          <t>bep</t>
        </r>
      </text>
    </comment>
    <comment ref="O56" authorId="0">
      <text>
        <r>
          <rPr>
            <b/>
            <sz val="9"/>
            <color indexed="81"/>
            <rFont val="Tahoma"/>
            <family val="2"/>
          </rPr>
          <t>ep</t>
        </r>
      </text>
    </comment>
    <comment ref="P56" authorId="0">
      <text>
        <r>
          <rPr>
            <b/>
            <sz val="9"/>
            <color indexed="81"/>
            <rFont val="Tahoma"/>
            <family val="2"/>
          </rPr>
          <t>ep</t>
        </r>
      </text>
    </comment>
    <comment ref="Q56" authorId="0">
      <text>
        <r>
          <rPr>
            <b/>
            <sz val="9"/>
            <color indexed="81"/>
            <rFont val="Tahoma"/>
            <family val="2"/>
          </rPr>
          <t>ep</t>
        </r>
      </text>
    </comment>
    <comment ref="Q57" authorId="0">
      <text>
        <r>
          <rPr>
            <b/>
            <sz val="9"/>
            <color indexed="81"/>
            <rFont val="Tahoma"/>
            <family val="2"/>
          </rPr>
          <t>p</t>
        </r>
      </text>
    </comment>
    <comment ref="J58" authorId="0">
      <text>
        <r>
          <rPr>
            <b/>
            <sz val="9"/>
            <color indexed="81"/>
            <rFont val="Tahoma"/>
            <family val="2"/>
          </rPr>
          <t>e</t>
        </r>
      </text>
    </comment>
    <comment ref="K58" authorId="0">
      <text>
        <r>
          <rPr>
            <b/>
            <sz val="9"/>
            <color indexed="81"/>
            <rFont val="Tahoma"/>
            <family val="2"/>
          </rPr>
          <t>e</t>
        </r>
      </text>
    </comment>
    <comment ref="L58" authorId="0">
      <text>
        <r>
          <rPr>
            <b/>
            <sz val="9"/>
            <color indexed="81"/>
            <rFont val="Tahoma"/>
            <family val="2"/>
          </rPr>
          <t>be</t>
        </r>
      </text>
    </comment>
    <comment ref="M58" authorId="0">
      <text>
        <r>
          <rPr>
            <b/>
            <sz val="9"/>
            <color indexed="81"/>
            <rFont val="Tahoma"/>
            <family val="2"/>
          </rPr>
          <t>b</t>
        </r>
      </text>
    </comment>
    <comment ref="Q58" authorId="0">
      <text>
        <r>
          <rPr>
            <b/>
            <sz val="9"/>
            <color indexed="81"/>
            <rFont val="Tahoma"/>
            <family val="2"/>
          </rPr>
          <t>p</t>
        </r>
      </text>
    </comment>
    <comment ref="C59" authorId="0">
      <text>
        <r>
          <rPr>
            <b/>
            <sz val="9"/>
            <color indexed="81"/>
            <rFont val="Tahoma"/>
            <family val="2"/>
          </rPr>
          <t>b</t>
        </r>
      </text>
    </comment>
    <comment ref="Q59" authorId="0">
      <text>
        <r>
          <rPr>
            <b/>
            <sz val="9"/>
            <color indexed="81"/>
            <rFont val="Tahoma"/>
            <family val="2"/>
          </rPr>
          <t>p</t>
        </r>
      </text>
    </comment>
  </commentList>
</comments>
</file>

<file path=xl/comments36.xml><?xml version="1.0" encoding="utf-8"?>
<comments xmlns="http://schemas.openxmlformats.org/spreadsheetml/2006/main">
  <authors>
    <author>Vladica</author>
  </authors>
  <commentList>
    <comment ref="B23" authorId="0">
      <text>
        <r>
          <rPr>
            <b/>
            <sz val="9"/>
            <color indexed="81"/>
            <rFont val="Tahoma"/>
            <family val="2"/>
          </rPr>
          <t>be</t>
        </r>
      </text>
    </comment>
    <comment ref="C23" authorId="0">
      <text>
        <r>
          <rPr>
            <b/>
            <sz val="9"/>
            <color indexed="81"/>
            <rFont val="Tahoma"/>
            <family val="2"/>
          </rPr>
          <t>be</t>
        </r>
      </text>
    </comment>
    <comment ref="D23" authorId="0">
      <text>
        <r>
          <rPr>
            <b/>
            <sz val="9"/>
            <color indexed="81"/>
            <rFont val="Tahoma"/>
            <family val="2"/>
          </rPr>
          <t>be</t>
        </r>
      </text>
    </comment>
    <comment ref="E23" authorId="0">
      <text>
        <r>
          <rPr>
            <b/>
            <sz val="9"/>
            <color indexed="81"/>
            <rFont val="Tahoma"/>
            <family val="2"/>
          </rPr>
          <t>e</t>
        </r>
      </text>
    </comment>
    <comment ref="F23" authorId="0">
      <text>
        <r>
          <rPr>
            <b/>
            <sz val="9"/>
            <color indexed="81"/>
            <rFont val="Tahoma"/>
            <family val="2"/>
          </rPr>
          <t>be</t>
        </r>
      </text>
    </comment>
    <comment ref="G23" authorId="0">
      <text>
        <r>
          <rPr>
            <b/>
            <sz val="9"/>
            <color indexed="81"/>
            <rFont val="Tahoma"/>
            <family val="2"/>
          </rPr>
          <t>e</t>
        </r>
      </text>
    </comment>
    <comment ref="H23" authorId="0">
      <text>
        <r>
          <rPr>
            <b/>
            <sz val="9"/>
            <color indexed="81"/>
            <rFont val="Tahoma"/>
            <family val="2"/>
          </rPr>
          <t>be</t>
        </r>
      </text>
    </comment>
    <comment ref="I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M23" authorId="0">
      <text>
        <r>
          <rPr>
            <b/>
            <sz val="9"/>
            <color indexed="81"/>
            <rFont val="Tahoma"/>
            <family val="2"/>
          </rPr>
          <t>e</t>
        </r>
      </text>
    </comment>
    <comment ref="N23" authorId="0">
      <text>
        <r>
          <rPr>
            <b/>
            <sz val="9"/>
            <color indexed="81"/>
            <rFont val="Tahoma"/>
            <family val="2"/>
          </rPr>
          <t>e</t>
        </r>
      </text>
    </comment>
    <comment ref="O23" authorId="0">
      <text>
        <r>
          <rPr>
            <b/>
            <sz val="9"/>
            <color indexed="81"/>
            <rFont val="Tahoma"/>
            <family val="2"/>
          </rPr>
          <t>e</t>
        </r>
      </text>
    </comment>
    <comment ref="B24" authorId="0">
      <text>
        <r>
          <rPr>
            <b/>
            <sz val="9"/>
            <color indexed="81"/>
            <rFont val="Tahoma"/>
            <family val="2"/>
          </rPr>
          <t>e</t>
        </r>
      </text>
    </comment>
    <comment ref="C24" authorId="0">
      <text>
        <r>
          <rPr>
            <b/>
            <sz val="9"/>
            <color indexed="81"/>
            <rFont val="Tahoma"/>
            <family val="2"/>
          </rPr>
          <t>e</t>
        </r>
      </text>
    </comment>
    <comment ref="D24" authorId="0">
      <text>
        <r>
          <rPr>
            <b/>
            <sz val="9"/>
            <color indexed="81"/>
            <rFont val="Tahoma"/>
            <family val="2"/>
          </rPr>
          <t>e</t>
        </r>
      </text>
    </comment>
    <comment ref="E24" authorId="0">
      <text>
        <r>
          <rPr>
            <b/>
            <sz val="9"/>
            <color indexed="81"/>
            <rFont val="Tahoma"/>
            <family val="2"/>
          </rPr>
          <t>e</t>
        </r>
      </text>
    </comment>
    <comment ref="F24" authorId="0">
      <text>
        <r>
          <rPr>
            <b/>
            <sz val="9"/>
            <color indexed="81"/>
            <rFont val="Tahoma"/>
            <family val="2"/>
          </rPr>
          <t>e</t>
        </r>
      </text>
    </comment>
    <comment ref="G24" authorId="0">
      <text>
        <r>
          <rPr>
            <b/>
            <sz val="9"/>
            <color indexed="81"/>
            <rFont val="Tahoma"/>
            <family val="2"/>
          </rPr>
          <t>e</t>
        </r>
      </text>
    </comment>
    <comment ref="H24" authorId="0">
      <text>
        <r>
          <rPr>
            <b/>
            <sz val="9"/>
            <color indexed="81"/>
            <rFont val="Tahoma"/>
            <family val="2"/>
          </rPr>
          <t>e</t>
        </r>
      </text>
    </comment>
    <comment ref="I24" authorId="0">
      <text>
        <r>
          <rPr>
            <b/>
            <sz val="9"/>
            <color indexed="81"/>
            <rFont val="Tahoma"/>
            <family val="2"/>
          </rPr>
          <t>e</t>
        </r>
      </text>
    </comment>
    <comment ref="J24" authorId="0">
      <text>
        <r>
          <rPr>
            <b/>
            <sz val="9"/>
            <color indexed="81"/>
            <rFont val="Tahoma"/>
            <family val="2"/>
          </rPr>
          <t>e</t>
        </r>
      </text>
    </comment>
    <comment ref="K24" authorId="0">
      <text>
        <r>
          <rPr>
            <b/>
            <sz val="9"/>
            <color indexed="81"/>
            <rFont val="Tahoma"/>
            <family val="2"/>
          </rPr>
          <t>e</t>
        </r>
      </text>
    </comment>
    <comment ref="L24" authorId="0">
      <text>
        <r>
          <rPr>
            <b/>
            <sz val="9"/>
            <color indexed="81"/>
            <rFont val="Tahoma"/>
            <family val="2"/>
          </rPr>
          <t>e</t>
        </r>
      </text>
    </comment>
    <comment ref="M24" authorId="0">
      <text>
        <r>
          <rPr>
            <b/>
            <sz val="9"/>
            <color indexed="81"/>
            <rFont val="Tahoma"/>
            <family val="2"/>
          </rPr>
          <t>e</t>
        </r>
      </text>
    </comment>
    <comment ref="N24" authorId="0">
      <text>
        <r>
          <rPr>
            <b/>
            <sz val="9"/>
            <color indexed="81"/>
            <rFont val="Tahoma"/>
            <family val="2"/>
          </rPr>
          <t>e</t>
        </r>
      </text>
    </comment>
    <comment ref="O24" authorId="0">
      <text>
        <r>
          <rPr>
            <b/>
            <sz val="9"/>
            <color indexed="81"/>
            <rFont val="Tahoma"/>
            <family val="2"/>
          </rPr>
          <t>e</t>
        </r>
      </text>
    </comment>
    <comment ref="E25" authorId="0">
      <text>
        <r>
          <rPr>
            <b/>
            <sz val="9"/>
            <color indexed="81"/>
            <rFont val="Tahoma"/>
            <family val="2"/>
          </rPr>
          <t>e</t>
        </r>
      </text>
    </comment>
    <comment ref="F25" authorId="0">
      <text>
        <r>
          <rPr>
            <b/>
            <sz val="9"/>
            <color indexed="81"/>
            <rFont val="Tahoma"/>
            <family val="2"/>
          </rPr>
          <t>e</t>
        </r>
      </text>
    </comment>
    <comment ref="G25" authorId="0">
      <text>
        <r>
          <rPr>
            <b/>
            <sz val="9"/>
            <color indexed="81"/>
            <rFont val="Tahoma"/>
            <family val="2"/>
          </rPr>
          <t>e</t>
        </r>
      </text>
    </comment>
    <comment ref="H25" authorId="0">
      <text>
        <r>
          <rPr>
            <b/>
            <sz val="9"/>
            <color indexed="81"/>
            <rFont val="Tahoma"/>
            <family val="2"/>
          </rPr>
          <t>e</t>
        </r>
      </text>
    </comment>
    <comment ref="I25" authorId="0">
      <text>
        <r>
          <rPr>
            <b/>
            <sz val="9"/>
            <color indexed="81"/>
            <rFont val="Tahoma"/>
            <family val="2"/>
          </rPr>
          <t>e</t>
        </r>
      </text>
    </comment>
    <comment ref="J25" authorId="0">
      <text>
        <r>
          <rPr>
            <b/>
            <sz val="9"/>
            <color indexed="81"/>
            <rFont val="Tahoma"/>
            <family val="2"/>
          </rPr>
          <t>e</t>
        </r>
      </text>
    </comment>
    <comment ref="K25" authorId="0">
      <text>
        <r>
          <rPr>
            <b/>
            <sz val="9"/>
            <color indexed="81"/>
            <rFont val="Tahoma"/>
            <family val="2"/>
          </rPr>
          <t>e</t>
        </r>
      </text>
    </comment>
    <comment ref="L25" authorId="0">
      <text>
        <r>
          <rPr>
            <b/>
            <sz val="9"/>
            <color indexed="81"/>
            <rFont val="Tahoma"/>
            <family val="2"/>
          </rPr>
          <t>e</t>
        </r>
      </text>
    </comment>
    <comment ref="M25" authorId="0">
      <text>
        <r>
          <rPr>
            <b/>
            <sz val="9"/>
            <color indexed="81"/>
            <rFont val="Tahoma"/>
            <family val="2"/>
          </rPr>
          <t>e</t>
        </r>
      </text>
    </comment>
    <comment ref="N25" authorId="0">
      <text>
        <r>
          <rPr>
            <b/>
            <sz val="9"/>
            <color indexed="81"/>
            <rFont val="Tahoma"/>
            <family val="2"/>
          </rPr>
          <t>e</t>
        </r>
      </text>
    </comment>
    <comment ref="O25" authorId="0">
      <text>
        <r>
          <rPr>
            <b/>
            <sz val="9"/>
            <color indexed="81"/>
            <rFont val="Tahoma"/>
            <family val="2"/>
          </rPr>
          <t>e</t>
        </r>
      </text>
    </comment>
    <comment ref="B26" authorId="0">
      <text>
        <r>
          <rPr>
            <b/>
            <sz val="9"/>
            <color indexed="81"/>
            <rFont val="Tahoma"/>
            <family val="2"/>
          </rPr>
          <t>e</t>
        </r>
      </text>
    </comment>
    <comment ref="C26" authorId="0">
      <text>
        <r>
          <rPr>
            <b/>
            <sz val="9"/>
            <color indexed="81"/>
            <rFont val="Tahoma"/>
            <family val="2"/>
          </rPr>
          <t>e</t>
        </r>
      </text>
    </comment>
    <comment ref="D26" authorId="0">
      <text>
        <r>
          <rPr>
            <b/>
            <sz val="9"/>
            <color indexed="81"/>
            <rFont val="Tahoma"/>
            <family val="2"/>
          </rPr>
          <t>e</t>
        </r>
      </text>
    </comment>
    <comment ref="E26" authorId="0">
      <text>
        <r>
          <rPr>
            <b/>
            <sz val="9"/>
            <color indexed="81"/>
            <rFont val="Tahoma"/>
            <family val="2"/>
          </rPr>
          <t>e</t>
        </r>
      </text>
    </comment>
    <comment ref="F26" authorId="0">
      <text>
        <r>
          <rPr>
            <b/>
            <sz val="9"/>
            <color indexed="81"/>
            <rFont val="Tahoma"/>
            <family val="2"/>
          </rPr>
          <t>e</t>
        </r>
      </text>
    </comment>
    <comment ref="G26" authorId="0">
      <text>
        <r>
          <rPr>
            <b/>
            <sz val="9"/>
            <color indexed="81"/>
            <rFont val="Tahoma"/>
            <family val="2"/>
          </rPr>
          <t>e</t>
        </r>
      </text>
    </comment>
    <comment ref="H26" authorId="0">
      <text>
        <r>
          <rPr>
            <b/>
            <sz val="9"/>
            <color indexed="81"/>
            <rFont val="Tahoma"/>
            <family val="2"/>
          </rPr>
          <t>e</t>
        </r>
      </text>
    </comment>
    <comment ref="I26" authorId="0">
      <text>
        <r>
          <rPr>
            <b/>
            <sz val="9"/>
            <color indexed="81"/>
            <rFont val="Tahoma"/>
            <family val="2"/>
          </rPr>
          <t>e</t>
        </r>
      </text>
    </comment>
    <comment ref="J26" authorId="0">
      <text>
        <r>
          <rPr>
            <b/>
            <sz val="9"/>
            <color indexed="81"/>
            <rFont val="Tahoma"/>
            <family val="2"/>
          </rPr>
          <t>e</t>
        </r>
      </text>
    </comment>
    <comment ref="K26" authorId="0">
      <text>
        <r>
          <rPr>
            <b/>
            <sz val="9"/>
            <color indexed="81"/>
            <rFont val="Tahoma"/>
            <family val="2"/>
          </rPr>
          <t>e</t>
        </r>
      </text>
    </comment>
    <comment ref="L26" authorId="0">
      <text>
        <r>
          <rPr>
            <b/>
            <sz val="9"/>
            <color indexed="81"/>
            <rFont val="Tahoma"/>
            <family val="2"/>
          </rPr>
          <t>e</t>
        </r>
      </text>
    </comment>
    <comment ref="M26" authorId="0">
      <text>
        <r>
          <rPr>
            <b/>
            <sz val="9"/>
            <color indexed="81"/>
            <rFont val="Tahoma"/>
            <family val="2"/>
          </rPr>
          <t>e</t>
        </r>
      </text>
    </comment>
    <comment ref="N26" authorId="0">
      <text>
        <r>
          <rPr>
            <b/>
            <sz val="9"/>
            <color indexed="81"/>
            <rFont val="Tahoma"/>
            <family val="2"/>
          </rPr>
          <t>e</t>
        </r>
      </text>
    </comment>
    <comment ref="O26" authorId="0">
      <text>
        <r>
          <rPr>
            <b/>
            <sz val="9"/>
            <color indexed="81"/>
            <rFont val="Tahoma"/>
            <family val="2"/>
          </rPr>
          <t>e</t>
        </r>
      </text>
    </comment>
    <comment ref="B34" authorId="0">
      <text>
        <r>
          <rPr>
            <b/>
            <sz val="9"/>
            <color indexed="81"/>
            <rFont val="Tahoma"/>
            <family val="2"/>
          </rPr>
          <t>be</t>
        </r>
      </text>
    </comment>
    <comment ref="C34" authorId="0">
      <text>
        <r>
          <rPr>
            <b/>
            <sz val="9"/>
            <color indexed="81"/>
            <rFont val="Tahoma"/>
            <family val="2"/>
          </rPr>
          <t>be</t>
        </r>
      </text>
    </comment>
    <comment ref="D34" authorId="0">
      <text>
        <r>
          <rPr>
            <b/>
            <sz val="9"/>
            <color indexed="81"/>
            <rFont val="Tahoma"/>
            <family val="2"/>
          </rPr>
          <t>be</t>
        </r>
      </text>
    </comment>
    <comment ref="E34" authorId="0">
      <text>
        <r>
          <rPr>
            <b/>
            <sz val="9"/>
            <color indexed="81"/>
            <rFont val="Tahoma"/>
            <family val="2"/>
          </rPr>
          <t>e</t>
        </r>
      </text>
    </comment>
    <comment ref="F34" authorId="0">
      <text>
        <r>
          <rPr>
            <b/>
            <sz val="9"/>
            <color indexed="81"/>
            <rFont val="Tahoma"/>
            <family val="2"/>
          </rPr>
          <t>be</t>
        </r>
      </text>
    </comment>
    <comment ref="G34" authorId="0">
      <text>
        <r>
          <rPr>
            <b/>
            <sz val="9"/>
            <color indexed="81"/>
            <rFont val="Tahoma"/>
            <family val="2"/>
          </rPr>
          <t>e</t>
        </r>
      </text>
    </comment>
    <comment ref="H34" authorId="0">
      <text>
        <r>
          <rPr>
            <b/>
            <sz val="9"/>
            <color indexed="81"/>
            <rFont val="Tahoma"/>
            <family val="2"/>
          </rPr>
          <t>be</t>
        </r>
      </text>
    </comment>
    <comment ref="I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M34" authorId="0">
      <text>
        <r>
          <rPr>
            <b/>
            <sz val="9"/>
            <color indexed="81"/>
            <rFont val="Tahoma"/>
            <family val="2"/>
          </rPr>
          <t>e</t>
        </r>
      </text>
    </comment>
    <comment ref="N34" authorId="0">
      <text>
        <r>
          <rPr>
            <b/>
            <sz val="9"/>
            <color indexed="81"/>
            <rFont val="Tahoma"/>
            <family val="2"/>
          </rPr>
          <t>e</t>
        </r>
      </text>
    </comment>
    <comment ref="O34" authorId="0">
      <text>
        <r>
          <rPr>
            <b/>
            <sz val="9"/>
            <color indexed="81"/>
            <rFont val="Tahoma"/>
            <family val="2"/>
          </rPr>
          <t>e</t>
        </r>
      </text>
    </comment>
    <comment ref="B35" authorId="0">
      <text>
        <r>
          <rPr>
            <b/>
            <sz val="9"/>
            <color indexed="81"/>
            <rFont val="Tahoma"/>
            <family val="2"/>
          </rPr>
          <t>e</t>
        </r>
      </text>
    </comment>
    <comment ref="C35" authorId="0">
      <text>
        <r>
          <rPr>
            <b/>
            <sz val="9"/>
            <color indexed="81"/>
            <rFont val="Tahoma"/>
            <family val="2"/>
          </rPr>
          <t>e</t>
        </r>
      </text>
    </comment>
    <comment ref="D35" authorId="0">
      <text>
        <r>
          <rPr>
            <b/>
            <sz val="9"/>
            <color indexed="81"/>
            <rFont val="Tahoma"/>
            <family val="2"/>
          </rPr>
          <t>e</t>
        </r>
      </text>
    </comment>
    <comment ref="E35" authorId="0">
      <text>
        <r>
          <rPr>
            <b/>
            <sz val="9"/>
            <color indexed="81"/>
            <rFont val="Tahoma"/>
            <family val="2"/>
          </rPr>
          <t>e</t>
        </r>
      </text>
    </comment>
    <comment ref="F35" authorId="0">
      <text>
        <r>
          <rPr>
            <b/>
            <sz val="9"/>
            <color indexed="81"/>
            <rFont val="Tahoma"/>
            <family val="2"/>
          </rPr>
          <t>e</t>
        </r>
      </text>
    </comment>
    <comment ref="G35" authorId="0">
      <text>
        <r>
          <rPr>
            <b/>
            <sz val="9"/>
            <color indexed="81"/>
            <rFont val="Tahoma"/>
            <family val="2"/>
          </rPr>
          <t>e</t>
        </r>
      </text>
    </comment>
    <comment ref="H35" authorId="0">
      <text>
        <r>
          <rPr>
            <b/>
            <sz val="9"/>
            <color indexed="81"/>
            <rFont val="Tahoma"/>
            <family val="2"/>
          </rPr>
          <t>e</t>
        </r>
      </text>
    </comment>
    <comment ref="I35" authorId="0">
      <text>
        <r>
          <rPr>
            <b/>
            <sz val="9"/>
            <color indexed="81"/>
            <rFont val="Tahoma"/>
            <family val="2"/>
          </rPr>
          <t>e</t>
        </r>
      </text>
    </comment>
    <comment ref="J35" authorId="0">
      <text>
        <r>
          <rPr>
            <b/>
            <sz val="9"/>
            <color indexed="81"/>
            <rFont val="Tahoma"/>
            <family val="2"/>
          </rPr>
          <t>e</t>
        </r>
      </text>
    </comment>
    <comment ref="K35" authorId="0">
      <text>
        <r>
          <rPr>
            <b/>
            <sz val="9"/>
            <color indexed="81"/>
            <rFont val="Tahoma"/>
            <family val="2"/>
          </rPr>
          <t>e</t>
        </r>
      </text>
    </comment>
    <comment ref="L35" authorId="0">
      <text>
        <r>
          <rPr>
            <b/>
            <sz val="9"/>
            <color indexed="81"/>
            <rFont val="Tahoma"/>
            <family val="2"/>
          </rPr>
          <t>e</t>
        </r>
      </text>
    </comment>
    <comment ref="M35" authorId="0">
      <text>
        <r>
          <rPr>
            <b/>
            <sz val="9"/>
            <color indexed="81"/>
            <rFont val="Tahoma"/>
            <family val="2"/>
          </rPr>
          <t>e</t>
        </r>
      </text>
    </comment>
    <comment ref="N35" authorId="0">
      <text>
        <r>
          <rPr>
            <b/>
            <sz val="9"/>
            <color indexed="81"/>
            <rFont val="Tahoma"/>
            <family val="2"/>
          </rPr>
          <t>e</t>
        </r>
      </text>
    </comment>
    <comment ref="O35" authorId="0">
      <text>
        <r>
          <rPr>
            <b/>
            <sz val="9"/>
            <color indexed="81"/>
            <rFont val="Tahoma"/>
            <family val="2"/>
          </rPr>
          <t>e</t>
        </r>
      </text>
    </comment>
    <comment ref="E36" authorId="0">
      <text>
        <r>
          <rPr>
            <b/>
            <sz val="9"/>
            <color indexed="81"/>
            <rFont val="Tahoma"/>
            <family val="2"/>
          </rPr>
          <t>e</t>
        </r>
      </text>
    </comment>
    <comment ref="F36" authorId="0">
      <text>
        <r>
          <rPr>
            <b/>
            <sz val="9"/>
            <color indexed="81"/>
            <rFont val="Tahoma"/>
            <family val="2"/>
          </rPr>
          <t>e</t>
        </r>
      </text>
    </comment>
    <comment ref="G36" authorId="0">
      <text>
        <r>
          <rPr>
            <b/>
            <sz val="9"/>
            <color indexed="81"/>
            <rFont val="Tahoma"/>
            <family val="2"/>
          </rPr>
          <t>e</t>
        </r>
      </text>
    </comment>
    <comment ref="H36" authorId="0">
      <text>
        <r>
          <rPr>
            <b/>
            <sz val="9"/>
            <color indexed="81"/>
            <rFont val="Tahoma"/>
            <family val="2"/>
          </rPr>
          <t>e</t>
        </r>
      </text>
    </comment>
    <comment ref="I36" authorId="0">
      <text>
        <r>
          <rPr>
            <b/>
            <sz val="9"/>
            <color indexed="81"/>
            <rFont val="Tahoma"/>
            <family val="2"/>
          </rPr>
          <t>e</t>
        </r>
      </text>
    </comment>
    <comment ref="J36" authorId="0">
      <text>
        <r>
          <rPr>
            <b/>
            <sz val="9"/>
            <color indexed="81"/>
            <rFont val="Tahoma"/>
            <family val="2"/>
          </rPr>
          <t>e</t>
        </r>
      </text>
    </comment>
    <comment ref="K36" authorId="0">
      <text>
        <r>
          <rPr>
            <b/>
            <sz val="9"/>
            <color indexed="81"/>
            <rFont val="Tahoma"/>
            <family val="2"/>
          </rPr>
          <t>e</t>
        </r>
      </text>
    </comment>
    <comment ref="L36" authorId="0">
      <text>
        <r>
          <rPr>
            <b/>
            <sz val="9"/>
            <color indexed="81"/>
            <rFont val="Tahoma"/>
            <family val="2"/>
          </rPr>
          <t>e</t>
        </r>
      </text>
    </comment>
    <comment ref="M36" authorId="0">
      <text>
        <r>
          <rPr>
            <b/>
            <sz val="9"/>
            <color indexed="81"/>
            <rFont val="Tahoma"/>
            <family val="2"/>
          </rPr>
          <t>e</t>
        </r>
      </text>
    </comment>
    <comment ref="N36" authorId="0">
      <text>
        <r>
          <rPr>
            <b/>
            <sz val="9"/>
            <color indexed="81"/>
            <rFont val="Tahoma"/>
            <family val="2"/>
          </rPr>
          <t>e</t>
        </r>
      </text>
    </comment>
    <comment ref="O36" authorId="0">
      <text>
        <r>
          <rPr>
            <b/>
            <sz val="9"/>
            <color indexed="81"/>
            <rFont val="Tahoma"/>
            <family val="2"/>
          </rPr>
          <t>e</t>
        </r>
      </text>
    </comment>
    <comment ref="B37" authorId="0">
      <text>
        <r>
          <rPr>
            <b/>
            <sz val="9"/>
            <color indexed="81"/>
            <rFont val="Tahoma"/>
            <family val="2"/>
          </rPr>
          <t>e</t>
        </r>
      </text>
    </comment>
    <comment ref="C37" authorId="0">
      <text>
        <r>
          <rPr>
            <b/>
            <sz val="9"/>
            <color indexed="81"/>
            <rFont val="Tahoma"/>
            <family val="2"/>
          </rPr>
          <t>e</t>
        </r>
      </text>
    </comment>
    <comment ref="D37" authorId="0">
      <text>
        <r>
          <rPr>
            <b/>
            <sz val="9"/>
            <color indexed="81"/>
            <rFont val="Tahoma"/>
            <family val="2"/>
          </rPr>
          <t>e</t>
        </r>
      </text>
    </comment>
    <comment ref="E37" authorId="0">
      <text>
        <r>
          <rPr>
            <b/>
            <sz val="9"/>
            <color indexed="81"/>
            <rFont val="Tahoma"/>
            <family val="2"/>
          </rPr>
          <t>e</t>
        </r>
      </text>
    </comment>
    <comment ref="F37" authorId="0">
      <text>
        <r>
          <rPr>
            <b/>
            <sz val="9"/>
            <color indexed="81"/>
            <rFont val="Tahoma"/>
            <family val="2"/>
          </rPr>
          <t>e</t>
        </r>
      </text>
    </comment>
    <comment ref="G37" authorId="0">
      <text>
        <r>
          <rPr>
            <b/>
            <sz val="9"/>
            <color indexed="81"/>
            <rFont val="Tahoma"/>
            <family val="2"/>
          </rPr>
          <t>e</t>
        </r>
      </text>
    </comment>
    <comment ref="H37" authorId="0">
      <text>
        <r>
          <rPr>
            <b/>
            <sz val="9"/>
            <color indexed="81"/>
            <rFont val="Tahoma"/>
            <family val="2"/>
          </rPr>
          <t>e</t>
        </r>
      </text>
    </comment>
    <comment ref="I37" authorId="0">
      <text>
        <r>
          <rPr>
            <b/>
            <sz val="9"/>
            <color indexed="81"/>
            <rFont val="Tahoma"/>
            <family val="2"/>
          </rPr>
          <t>e</t>
        </r>
      </text>
    </comment>
    <comment ref="J37" authorId="0">
      <text>
        <r>
          <rPr>
            <b/>
            <sz val="9"/>
            <color indexed="81"/>
            <rFont val="Tahoma"/>
            <family val="2"/>
          </rPr>
          <t>e</t>
        </r>
      </text>
    </comment>
    <comment ref="K37" authorId="0">
      <text>
        <r>
          <rPr>
            <b/>
            <sz val="9"/>
            <color indexed="81"/>
            <rFont val="Tahoma"/>
            <family val="2"/>
          </rPr>
          <t>e</t>
        </r>
      </text>
    </comment>
    <comment ref="L37" authorId="0">
      <text>
        <r>
          <rPr>
            <b/>
            <sz val="9"/>
            <color indexed="81"/>
            <rFont val="Tahoma"/>
            <family val="2"/>
          </rPr>
          <t>e</t>
        </r>
      </text>
    </comment>
    <comment ref="M37" authorId="0">
      <text>
        <r>
          <rPr>
            <b/>
            <sz val="9"/>
            <color indexed="81"/>
            <rFont val="Tahoma"/>
            <family val="2"/>
          </rPr>
          <t>e</t>
        </r>
      </text>
    </comment>
    <comment ref="N37" authorId="0">
      <text>
        <r>
          <rPr>
            <b/>
            <sz val="9"/>
            <color indexed="81"/>
            <rFont val="Tahoma"/>
            <family val="2"/>
          </rPr>
          <t>e</t>
        </r>
      </text>
    </comment>
    <comment ref="O37" authorId="0">
      <text>
        <r>
          <rPr>
            <b/>
            <sz val="9"/>
            <color indexed="81"/>
            <rFont val="Tahoma"/>
            <family val="2"/>
          </rPr>
          <t>e</t>
        </r>
      </text>
    </comment>
    <comment ref="B45" authorId="0">
      <text>
        <r>
          <rPr>
            <b/>
            <sz val="9"/>
            <color indexed="81"/>
            <rFont val="Tahoma"/>
            <family val="2"/>
          </rPr>
          <t>be</t>
        </r>
      </text>
    </comment>
    <comment ref="C45" authorId="0">
      <text>
        <r>
          <rPr>
            <b/>
            <sz val="9"/>
            <color indexed="81"/>
            <rFont val="Tahoma"/>
            <family val="2"/>
          </rPr>
          <t>be</t>
        </r>
      </text>
    </comment>
    <comment ref="D45" authorId="0">
      <text>
        <r>
          <rPr>
            <b/>
            <sz val="9"/>
            <color indexed="81"/>
            <rFont val="Tahoma"/>
            <family val="2"/>
          </rPr>
          <t>be</t>
        </r>
      </text>
    </comment>
    <comment ref="E45" authorId="0">
      <text>
        <r>
          <rPr>
            <b/>
            <sz val="9"/>
            <color indexed="81"/>
            <rFont val="Tahoma"/>
            <family val="2"/>
          </rPr>
          <t>e</t>
        </r>
      </text>
    </comment>
    <comment ref="F45" authorId="0">
      <text>
        <r>
          <rPr>
            <b/>
            <sz val="9"/>
            <color indexed="81"/>
            <rFont val="Tahoma"/>
            <family val="2"/>
          </rPr>
          <t>be</t>
        </r>
      </text>
    </comment>
    <comment ref="G45" authorId="0">
      <text>
        <r>
          <rPr>
            <b/>
            <sz val="9"/>
            <color indexed="81"/>
            <rFont val="Tahoma"/>
            <family val="2"/>
          </rPr>
          <t>e</t>
        </r>
      </text>
    </comment>
    <comment ref="H45" authorId="0">
      <text>
        <r>
          <rPr>
            <b/>
            <sz val="9"/>
            <color indexed="81"/>
            <rFont val="Tahoma"/>
            <family val="2"/>
          </rPr>
          <t>be</t>
        </r>
      </text>
    </comment>
    <comment ref="I45" authorId="0">
      <text>
        <r>
          <rPr>
            <b/>
            <sz val="9"/>
            <color indexed="81"/>
            <rFont val="Tahoma"/>
            <family val="2"/>
          </rPr>
          <t>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e</t>
        </r>
      </text>
    </comment>
    <comment ref="M45" authorId="0">
      <text>
        <r>
          <rPr>
            <b/>
            <sz val="9"/>
            <color indexed="81"/>
            <rFont val="Tahoma"/>
            <family val="2"/>
          </rPr>
          <t>e</t>
        </r>
      </text>
    </comment>
    <comment ref="N45" authorId="0">
      <text>
        <r>
          <rPr>
            <b/>
            <sz val="9"/>
            <color indexed="81"/>
            <rFont val="Tahoma"/>
            <family val="2"/>
          </rPr>
          <t>e</t>
        </r>
      </text>
    </comment>
    <comment ref="O45" authorId="0">
      <text>
        <r>
          <rPr>
            <b/>
            <sz val="9"/>
            <color indexed="81"/>
            <rFont val="Tahoma"/>
            <family val="2"/>
          </rPr>
          <t>e</t>
        </r>
      </text>
    </comment>
    <comment ref="B46" authorId="0">
      <text>
        <r>
          <rPr>
            <b/>
            <sz val="9"/>
            <color indexed="81"/>
            <rFont val="Tahoma"/>
            <family val="2"/>
          </rPr>
          <t>e</t>
        </r>
      </text>
    </comment>
    <comment ref="C46" authorId="0">
      <text>
        <r>
          <rPr>
            <b/>
            <sz val="9"/>
            <color indexed="81"/>
            <rFont val="Tahoma"/>
            <family val="2"/>
          </rPr>
          <t>e</t>
        </r>
      </text>
    </comment>
    <comment ref="D46" authorId="0">
      <text>
        <r>
          <rPr>
            <b/>
            <sz val="9"/>
            <color indexed="81"/>
            <rFont val="Tahoma"/>
            <family val="2"/>
          </rPr>
          <t>e</t>
        </r>
      </text>
    </comment>
    <comment ref="E46" authorId="0">
      <text>
        <r>
          <rPr>
            <b/>
            <sz val="9"/>
            <color indexed="81"/>
            <rFont val="Tahoma"/>
            <family val="2"/>
          </rPr>
          <t>e</t>
        </r>
      </text>
    </comment>
    <comment ref="F46" authorId="0">
      <text>
        <r>
          <rPr>
            <b/>
            <sz val="9"/>
            <color indexed="81"/>
            <rFont val="Tahoma"/>
            <family val="2"/>
          </rPr>
          <t>e</t>
        </r>
      </text>
    </comment>
    <comment ref="G46" authorId="0">
      <text>
        <r>
          <rPr>
            <b/>
            <sz val="9"/>
            <color indexed="81"/>
            <rFont val="Tahoma"/>
            <family val="2"/>
          </rPr>
          <t>e</t>
        </r>
      </text>
    </comment>
    <comment ref="H46" authorId="0">
      <text>
        <r>
          <rPr>
            <b/>
            <sz val="9"/>
            <color indexed="81"/>
            <rFont val="Tahoma"/>
            <family val="2"/>
          </rPr>
          <t>e</t>
        </r>
      </text>
    </comment>
    <comment ref="I46" authorId="0">
      <text>
        <r>
          <rPr>
            <b/>
            <sz val="9"/>
            <color indexed="81"/>
            <rFont val="Tahoma"/>
            <family val="2"/>
          </rPr>
          <t>e</t>
        </r>
      </text>
    </comment>
    <comment ref="J46" authorId="0">
      <text>
        <r>
          <rPr>
            <b/>
            <sz val="9"/>
            <color indexed="81"/>
            <rFont val="Tahoma"/>
            <family val="2"/>
          </rPr>
          <t>e</t>
        </r>
      </text>
    </comment>
    <comment ref="K46" authorId="0">
      <text>
        <r>
          <rPr>
            <b/>
            <sz val="9"/>
            <color indexed="81"/>
            <rFont val="Tahoma"/>
            <family val="2"/>
          </rPr>
          <t>e</t>
        </r>
      </text>
    </comment>
    <comment ref="L46" authorId="0">
      <text>
        <r>
          <rPr>
            <b/>
            <sz val="9"/>
            <color indexed="81"/>
            <rFont val="Tahoma"/>
            <family val="2"/>
          </rPr>
          <t>e</t>
        </r>
      </text>
    </comment>
    <comment ref="M46" authorId="0">
      <text>
        <r>
          <rPr>
            <b/>
            <sz val="9"/>
            <color indexed="81"/>
            <rFont val="Tahoma"/>
            <family val="2"/>
          </rPr>
          <t>e</t>
        </r>
      </text>
    </comment>
    <comment ref="N46" authorId="0">
      <text>
        <r>
          <rPr>
            <b/>
            <sz val="9"/>
            <color indexed="81"/>
            <rFont val="Tahoma"/>
            <family val="2"/>
          </rPr>
          <t>e</t>
        </r>
      </text>
    </comment>
    <comment ref="O46" authorId="0">
      <text>
        <r>
          <rPr>
            <b/>
            <sz val="9"/>
            <color indexed="81"/>
            <rFont val="Tahoma"/>
            <family val="2"/>
          </rPr>
          <t>e</t>
        </r>
      </text>
    </comment>
    <comment ref="E47" authorId="0">
      <text>
        <r>
          <rPr>
            <b/>
            <sz val="9"/>
            <color indexed="81"/>
            <rFont val="Tahoma"/>
            <family val="2"/>
          </rPr>
          <t>e</t>
        </r>
      </text>
    </comment>
    <comment ref="F47" authorId="0">
      <text>
        <r>
          <rPr>
            <b/>
            <sz val="9"/>
            <color indexed="81"/>
            <rFont val="Tahoma"/>
            <family val="2"/>
          </rPr>
          <t>e</t>
        </r>
      </text>
    </comment>
    <comment ref="G47" authorId="0">
      <text>
        <r>
          <rPr>
            <b/>
            <sz val="9"/>
            <color indexed="81"/>
            <rFont val="Tahoma"/>
            <family val="2"/>
          </rPr>
          <t>e</t>
        </r>
      </text>
    </comment>
    <comment ref="H47" authorId="0">
      <text>
        <r>
          <rPr>
            <b/>
            <sz val="9"/>
            <color indexed="81"/>
            <rFont val="Tahoma"/>
            <family val="2"/>
          </rPr>
          <t>e</t>
        </r>
      </text>
    </comment>
    <comment ref="I47" authorId="0">
      <text>
        <r>
          <rPr>
            <b/>
            <sz val="9"/>
            <color indexed="81"/>
            <rFont val="Tahoma"/>
            <family val="2"/>
          </rPr>
          <t>e</t>
        </r>
      </text>
    </comment>
    <comment ref="J47" authorId="0">
      <text>
        <r>
          <rPr>
            <b/>
            <sz val="9"/>
            <color indexed="81"/>
            <rFont val="Tahoma"/>
            <family val="2"/>
          </rPr>
          <t>e</t>
        </r>
      </text>
    </comment>
    <comment ref="K47" authorId="0">
      <text>
        <r>
          <rPr>
            <b/>
            <sz val="9"/>
            <color indexed="81"/>
            <rFont val="Tahoma"/>
            <family val="2"/>
          </rPr>
          <t>e</t>
        </r>
      </text>
    </comment>
    <comment ref="L47" authorId="0">
      <text>
        <r>
          <rPr>
            <b/>
            <sz val="9"/>
            <color indexed="81"/>
            <rFont val="Tahoma"/>
            <family val="2"/>
          </rPr>
          <t>e</t>
        </r>
      </text>
    </comment>
    <comment ref="M47" authorId="0">
      <text>
        <r>
          <rPr>
            <b/>
            <sz val="9"/>
            <color indexed="81"/>
            <rFont val="Tahoma"/>
            <family val="2"/>
          </rPr>
          <t>e</t>
        </r>
      </text>
    </comment>
    <comment ref="N47" authorId="0">
      <text>
        <r>
          <rPr>
            <b/>
            <sz val="9"/>
            <color indexed="81"/>
            <rFont val="Tahoma"/>
            <family val="2"/>
          </rPr>
          <t>e</t>
        </r>
      </text>
    </comment>
    <comment ref="O47" authorId="0">
      <text>
        <r>
          <rPr>
            <b/>
            <sz val="9"/>
            <color indexed="81"/>
            <rFont val="Tahoma"/>
            <family val="2"/>
          </rPr>
          <t>e</t>
        </r>
      </text>
    </comment>
    <comment ref="B48" authorId="0">
      <text>
        <r>
          <rPr>
            <b/>
            <sz val="9"/>
            <color indexed="81"/>
            <rFont val="Tahoma"/>
            <family val="2"/>
          </rPr>
          <t>e</t>
        </r>
      </text>
    </comment>
    <comment ref="C48" authorId="0">
      <text>
        <r>
          <rPr>
            <b/>
            <sz val="9"/>
            <color indexed="81"/>
            <rFont val="Tahoma"/>
            <family val="2"/>
          </rPr>
          <t>e</t>
        </r>
      </text>
    </comment>
    <comment ref="D48" authorId="0">
      <text>
        <r>
          <rPr>
            <b/>
            <sz val="9"/>
            <color indexed="81"/>
            <rFont val="Tahoma"/>
            <family val="2"/>
          </rPr>
          <t>e</t>
        </r>
      </text>
    </comment>
    <comment ref="E48" authorId="0">
      <text>
        <r>
          <rPr>
            <b/>
            <sz val="9"/>
            <color indexed="81"/>
            <rFont val="Tahoma"/>
            <family val="2"/>
          </rPr>
          <t>e</t>
        </r>
      </text>
    </comment>
    <comment ref="F48" authorId="0">
      <text>
        <r>
          <rPr>
            <b/>
            <sz val="9"/>
            <color indexed="81"/>
            <rFont val="Tahoma"/>
            <family val="2"/>
          </rPr>
          <t>e</t>
        </r>
      </text>
    </comment>
    <comment ref="G48" authorId="0">
      <text>
        <r>
          <rPr>
            <b/>
            <sz val="9"/>
            <color indexed="81"/>
            <rFont val="Tahoma"/>
            <family val="2"/>
          </rPr>
          <t>e</t>
        </r>
      </text>
    </comment>
    <comment ref="H48" authorId="0">
      <text>
        <r>
          <rPr>
            <b/>
            <sz val="9"/>
            <color indexed="81"/>
            <rFont val="Tahoma"/>
            <family val="2"/>
          </rPr>
          <t>e</t>
        </r>
      </text>
    </comment>
    <comment ref="I48" authorId="0">
      <text>
        <r>
          <rPr>
            <b/>
            <sz val="9"/>
            <color indexed="81"/>
            <rFont val="Tahoma"/>
            <family val="2"/>
          </rPr>
          <t>e</t>
        </r>
      </text>
    </comment>
    <comment ref="J48" authorId="0">
      <text>
        <r>
          <rPr>
            <b/>
            <sz val="9"/>
            <color indexed="81"/>
            <rFont val="Tahoma"/>
            <family val="2"/>
          </rPr>
          <t>e</t>
        </r>
      </text>
    </comment>
    <comment ref="K48" authorId="0">
      <text>
        <r>
          <rPr>
            <b/>
            <sz val="9"/>
            <color indexed="81"/>
            <rFont val="Tahoma"/>
            <family val="2"/>
          </rPr>
          <t>e</t>
        </r>
      </text>
    </comment>
    <comment ref="L48" authorId="0">
      <text>
        <r>
          <rPr>
            <b/>
            <sz val="9"/>
            <color indexed="81"/>
            <rFont val="Tahoma"/>
            <family val="2"/>
          </rPr>
          <t>e</t>
        </r>
      </text>
    </comment>
    <comment ref="M48" authorId="0">
      <text>
        <r>
          <rPr>
            <b/>
            <sz val="9"/>
            <color indexed="81"/>
            <rFont val="Tahoma"/>
            <family val="2"/>
          </rPr>
          <t>e</t>
        </r>
      </text>
    </comment>
    <comment ref="N48" authorId="0">
      <text>
        <r>
          <rPr>
            <b/>
            <sz val="9"/>
            <color indexed="81"/>
            <rFont val="Tahoma"/>
            <family val="2"/>
          </rPr>
          <t>e</t>
        </r>
      </text>
    </comment>
    <comment ref="O48" authorId="0">
      <text>
        <r>
          <rPr>
            <b/>
            <sz val="9"/>
            <color indexed="81"/>
            <rFont val="Tahoma"/>
            <family val="2"/>
          </rPr>
          <t>e</t>
        </r>
      </text>
    </comment>
  </commentList>
</comments>
</file>

<file path=xl/comments37.xml><?xml version="1.0" encoding="utf-8"?>
<comments xmlns="http://schemas.openxmlformats.org/spreadsheetml/2006/main">
  <authors>
    <author>Vladica</author>
  </authors>
  <commentLis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M23" authorId="0">
      <text>
        <r>
          <rPr>
            <b/>
            <sz val="9"/>
            <color indexed="81"/>
            <rFont val="Tahoma"/>
            <family val="2"/>
          </rPr>
          <t>e</t>
        </r>
      </text>
    </comment>
    <comment ref="N23" authorId="0">
      <text>
        <r>
          <rPr>
            <b/>
            <sz val="9"/>
            <color indexed="81"/>
            <rFont val="Tahoma"/>
            <family val="2"/>
          </rPr>
          <t>e</t>
        </r>
      </text>
    </comment>
    <comment ref="O23" authorId="0">
      <text>
        <r>
          <rPr>
            <b/>
            <sz val="9"/>
            <color indexed="81"/>
            <rFont val="Tahoma"/>
            <family val="2"/>
          </rPr>
          <t>e</t>
        </r>
      </text>
    </comment>
    <comment ref="P23" authorId="0">
      <text>
        <r>
          <rPr>
            <b/>
            <sz val="9"/>
            <color indexed="81"/>
            <rFont val="Tahoma"/>
            <family val="2"/>
          </rPr>
          <t>e</t>
        </r>
      </text>
    </comment>
    <comment ref="D33" authorId="0">
      <text>
        <r>
          <rPr>
            <b/>
            <sz val="9"/>
            <color indexed="81"/>
            <rFont val="Tahoma"/>
            <family val="2"/>
          </rPr>
          <t>e</t>
        </r>
      </text>
    </comment>
    <comment ref="E33" authorId="0">
      <text>
        <r>
          <rPr>
            <b/>
            <sz val="9"/>
            <color indexed="81"/>
            <rFont val="Tahoma"/>
            <family val="2"/>
          </rPr>
          <t>e</t>
        </r>
      </text>
    </comment>
    <comment ref="F33" authorId="0">
      <text>
        <r>
          <rPr>
            <b/>
            <sz val="9"/>
            <color indexed="81"/>
            <rFont val="Tahoma"/>
            <family val="2"/>
          </rPr>
          <t>e</t>
        </r>
      </text>
    </comment>
    <comment ref="G33" authorId="0">
      <text>
        <r>
          <rPr>
            <b/>
            <sz val="9"/>
            <color indexed="81"/>
            <rFont val="Tahoma"/>
            <family val="2"/>
          </rPr>
          <t>e</t>
        </r>
      </text>
    </comment>
    <comment ref="H33" authorId="0">
      <text>
        <r>
          <rPr>
            <b/>
            <sz val="9"/>
            <color indexed="81"/>
            <rFont val="Tahoma"/>
            <family val="2"/>
          </rPr>
          <t>e</t>
        </r>
      </text>
    </comment>
    <comment ref="I33" authorId="0">
      <text>
        <r>
          <rPr>
            <b/>
            <sz val="9"/>
            <color indexed="81"/>
            <rFont val="Tahoma"/>
            <family val="2"/>
          </rPr>
          <t>e</t>
        </r>
      </text>
    </comment>
    <comment ref="J33" authorId="0">
      <text>
        <r>
          <rPr>
            <b/>
            <sz val="9"/>
            <color indexed="81"/>
            <rFont val="Tahoma"/>
            <family val="2"/>
          </rPr>
          <t>e</t>
        </r>
      </text>
    </comment>
    <comment ref="K33" authorId="0">
      <text>
        <r>
          <rPr>
            <b/>
            <sz val="9"/>
            <color indexed="81"/>
            <rFont val="Tahoma"/>
            <family val="2"/>
          </rPr>
          <t>e</t>
        </r>
      </text>
    </comment>
    <comment ref="L33" authorId="0">
      <text>
        <r>
          <rPr>
            <b/>
            <sz val="9"/>
            <color indexed="81"/>
            <rFont val="Tahoma"/>
            <family val="2"/>
          </rPr>
          <t>e</t>
        </r>
      </text>
    </comment>
    <comment ref="M33" authorId="0">
      <text>
        <r>
          <rPr>
            <b/>
            <sz val="9"/>
            <color indexed="81"/>
            <rFont val="Tahoma"/>
            <family val="2"/>
          </rPr>
          <t>e</t>
        </r>
      </text>
    </comment>
    <comment ref="N33" authorId="0">
      <text>
        <r>
          <rPr>
            <b/>
            <sz val="9"/>
            <color indexed="81"/>
            <rFont val="Tahoma"/>
            <family val="2"/>
          </rPr>
          <t>e</t>
        </r>
      </text>
    </comment>
    <comment ref="O33" authorId="0">
      <text>
        <r>
          <rPr>
            <b/>
            <sz val="9"/>
            <color indexed="81"/>
            <rFont val="Tahoma"/>
            <family val="2"/>
          </rPr>
          <t>e</t>
        </r>
      </text>
    </comment>
    <comment ref="P33" authorId="0">
      <text>
        <r>
          <rPr>
            <b/>
            <sz val="9"/>
            <color indexed="81"/>
            <rFont val="Tahoma"/>
            <family val="2"/>
          </rPr>
          <t>e</t>
        </r>
      </text>
    </comment>
    <comment ref="D43" authorId="0">
      <text>
        <r>
          <rPr>
            <b/>
            <sz val="9"/>
            <color indexed="81"/>
            <rFont val="Tahoma"/>
            <family val="2"/>
          </rPr>
          <t>e</t>
        </r>
      </text>
    </comment>
    <comment ref="E43" authorId="0">
      <text>
        <r>
          <rPr>
            <b/>
            <sz val="9"/>
            <color indexed="81"/>
            <rFont val="Tahoma"/>
            <family val="2"/>
          </rPr>
          <t>e</t>
        </r>
      </text>
    </comment>
    <comment ref="F43" authorId="0">
      <text>
        <r>
          <rPr>
            <b/>
            <sz val="9"/>
            <color indexed="81"/>
            <rFont val="Tahoma"/>
            <family val="2"/>
          </rPr>
          <t>e</t>
        </r>
      </text>
    </comment>
    <comment ref="G43" authorId="0">
      <text>
        <r>
          <rPr>
            <b/>
            <sz val="9"/>
            <color indexed="81"/>
            <rFont val="Tahoma"/>
            <family val="2"/>
          </rPr>
          <t>e</t>
        </r>
      </text>
    </comment>
    <comment ref="H43" authorId="0">
      <text>
        <r>
          <rPr>
            <b/>
            <sz val="9"/>
            <color indexed="81"/>
            <rFont val="Tahoma"/>
            <family val="2"/>
          </rPr>
          <t>e</t>
        </r>
      </text>
    </comment>
    <comment ref="I43" authorId="0">
      <text>
        <r>
          <rPr>
            <b/>
            <sz val="9"/>
            <color indexed="81"/>
            <rFont val="Tahoma"/>
            <family val="2"/>
          </rPr>
          <t>e</t>
        </r>
      </text>
    </comment>
    <comment ref="J43" authorId="0">
      <text>
        <r>
          <rPr>
            <b/>
            <sz val="9"/>
            <color indexed="81"/>
            <rFont val="Tahoma"/>
            <family val="2"/>
          </rPr>
          <t>e</t>
        </r>
      </text>
    </comment>
    <comment ref="K43" authorId="0">
      <text>
        <r>
          <rPr>
            <b/>
            <sz val="9"/>
            <color indexed="81"/>
            <rFont val="Tahoma"/>
            <family val="2"/>
          </rPr>
          <t>e</t>
        </r>
      </text>
    </comment>
    <comment ref="L43" authorId="0">
      <text>
        <r>
          <rPr>
            <b/>
            <sz val="9"/>
            <color indexed="81"/>
            <rFont val="Tahoma"/>
            <family val="2"/>
          </rPr>
          <t>e</t>
        </r>
      </text>
    </comment>
    <comment ref="M43" authorId="0">
      <text>
        <r>
          <rPr>
            <b/>
            <sz val="9"/>
            <color indexed="81"/>
            <rFont val="Tahoma"/>
            <family val="2"/>
          </rPr>
          <t>e</t>
        </r>
      </text>
    </comment>
    <comment ref="N43" authorId="0">
      <text>
        <r>
          <rPr>
            <b/>
            <sz val="9"/>
            <color indexed="81"/>
            <rFont val="Tahoma"/>
            <family val="2"/>
          </rPr>
          <t>e</t>
        </r>
      </text>
    </comment>
    <comment ref="O43" authorId="0">
      <text>
        <r>
          <rPr>
            <b/>
            <sz val="9"/>
            <color indexed="81"/>
            <rFont val="Tahoma"/>
            <family val="2"/>
          </rPr>
          <t>e</t>
        </r>
      </text>
    </comment>
    <comment ref="P43" authorId="0">
      <text>
        <r>
          <rPr>
            <b/>
            <sz val="9"/>
            <color indexed="81"/>
            <rFont val="Tahoma"/>
            <family val="2"/>
          </rPr>
          <t>e</t>
        </r>
      </text>
    </comment>
    <comment ref="E45" authorId="0">
      <text>
        <r>
          <rPr>
            <b/>
            <sz val="9"/>
            <color indexed="81"/>
            <rFont val="Tahoma"/>
            <family val="2"/>
          </rPr>
          <t>n</t>
        </r>
      </text>
    </comment>
    <comment ref="G45" authorId="0">
      <text>
        <r>
          <rPr>
            <b/>
            <sz val="9"/>
            <color indexed="81"/>
            <rFont val="Tahoma"/>
            <family val="2"/>
          </rPr>
          <t>n</t>
        </r>
      </text>
    </comment>
    <comment ref="K45" authorId="0">
      <text>
        <r>
          <rPr>
            <b/>
            <sz val="9"/>
            <color indexed="81"/>
            <rFont val="Tahoma"/>
            <family val="2"/>
          </rPr>
          <t>n</t>
        </r>
      </text>
    </comment>
    <comment ref="L45" authorId="0">
      <text>
        <r>
          <rPr>
            <b/>
            <sz val="9"/>
            <color indexed="81"/>
            <rFont val="Tahoma"/>
            <family val="2"/>
          </rPr>
          <t>n</t>
        </r>
      </text>
    </comment>
    <comment ref="M45" authorId="0">
      <text>
        <r>
          <rPr>
            <b/>
            <sz val="9"/>
            <color indexed="81"/>
            <rFont val="Tahoma"/>
            <family val="2"/>
          </rPr>
          <t>n</t>
        </r>
      </text>
    </comment>
    <comment ref="N45" authorId="0">
      <text>
        <r>
          <rPr>
            <b/>
            <sz val="9"/>
            <color indexed="81"/>
            <rFont val="Tahoma"/>
            <family val="2"/>
          </rPr>
          <t>n</t>
        </r>
      </text>
    </comment>
    <comment ref="O45" authorId="0">
      <text>
        <r>
          <rPr>
            <b/>
            <sz val="9"/>
            <color indexed="81"/>
            <rFont val="Tahoma"/>
            <family val="2"/>
          </rPr>
          <t>n</t>
        </r>
      </text>
    </comment>
    <comment ref="P45" authorId="0">
      <text>
        <r>
          <rPr>
            <b/>
            <sz val="9"/>
            <color indexed="81"/>
            <rFont val="Tahoma"/>
            <family val="2"/>
          </rPr>
          <t>n</t>
        </r>
      </text>
    </comment>
  </commentList>
</comments>
</file>

<file path=xl/comments38.xml><?xml version="1.0" encoding="utf-8"?>
<comments xmlns="http://schemas.openxmlformats.org/spreadsheetml/2006/main">
  <authors>
    <author>Vladica</author>
  </authors>
  <commentList>
    <comment ref="Q24" authorId="0">
      <text>
        <r>
          <rPr>
            <b/>
            <sz val="9"/>
            <color indexed="81"/>
            <rFont val="Tahoma"/>
            <family val="2"/>
          </rPr>
          <t>p</t>
        </r>
      </text>
    </comment>
    <comment ref="Q25" authorId="0">
      <text>
        <r>
          <rPr>
            <b/>
            <sz val="9"/>
            <color indexed="81"/>
            <rFont val="Tahoma"/>
            <family val="2"/>
          </rPr>
          <t>p</t>
        </r>
      </text>
    </comment>
    <comment ref="Q26" authorId="0">
      <text>
        <r>
          <rPr>
            <b/>
            <sz val="9"/>
            <color indexed="81"/>
            <rFont val="Tahoma"/>
            <family val="2"/>
          </rPr>
          <t>p</t>
        </r>
      </text>
    </comment>
    <comment ref="P27" authorId="0">
      <text>
        <r>
          <rPr>
            <b/>
            <sz val="9"/>
            <color indexed="81"/>
            <rFont val="Tahoma"/>
            <family val="2"/>
          </rPr>
          <t>p</t>
        </r>
      </text>
    </comment>
    <comment ref="Q36" authorId="0">
      <text>
        <r>
          <rPr>
            <b/>
            <sz val="9"/>
            <color indexed="81"/>
            <rFont val="Tahoma"/>
            <family val="2"/>
          </rPr>
          <t>p</t>
        </r>
      </text>
    </comment>
    <comment ref="Q37" authorId="0">
      <text>
        <r>
          <rPr>
            <b/>
            <sz val="9"/>
            <color indexed="81"/>
            <rFont val="Tahoma"/>
            <family val="2"/>
          </rPr>
          <t>p</t>
        </r>
      </text>
    </comment>
    <comment ref="Q38" authorId="0">
      <text>
        <r>
          <rPr>
            <b/>
            <sz val="9"/>
            <color indexed="81"/>
            <rFont val="Tahoma"/>
            <family val="2"/>
          </rPr>
          <t>p</t>
        </r>
      </text>
    </comment>
    <comment ref="P39" authorId="0">
      <text>
        <r>
          <rPr>
            <b/>
            <sz val="9"/>
            <color indexed="81"/>
            <rFont val="Tahoma"/>
            <family val="2"/>
          </rPr>
          <t>p</t>
        </r>
      </text>
    </comment>
  </commentList>
</comments>
</file>

<file path=xl/comments39.xml><?xml version="1.0" encoding="utf-8"?>
<comments xmlns="http://schemas.openxmlformats.org/spreadsheetml/2006/main">
  <authors>
    <author>Vladica</author>
  </authors>
  <commentList>
    <comment ref="O23" authorId="0">
      <text>
        <r>
          <rPr>
            <b/>
            <sz val="9"/>
            <color indexed="81"/>
            <rFont val="Tahoma"/>
            <family val="2"/>
          </rPr>
          <t>i</t>
        </r>
      </text>
    </comment>
    <comment ref="P23" authorId="0">
      <text>
        <r>
          <rPr>
            <b/>
            <sz val="9"/>
            <color indexed="81"/>
            <rFont val="Tahoma"/>
            <family val="2"/>
          </rPr>
          <t>i</t>
        </r>
      </text>
    </comment>
  </commentList>
</comments>
</file>

<file path=xl/comments4.xml><?xml version="1.0" encoding="utf-8"?>
<comments xmlns="http://schemas.openxmlformats.org/spreadsheetml/2006/main">
  <authors>
    <author>Vladica</author>
  </authors>
  <commentLis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 ref="L25" authorId="0">
      <text>
        <r>
          <rPr>
            <b/>
            <sz val="9"/>
            <color indexed="81"/>
            <rFont val="Tahoma"/>
            <family val="2"/>
          </rPr>
          <t>b</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H35" authorId="0">
      <text>
        <r>
          <rPr>
            <b/>
            <sz val="9"/>
            <color indexed="81"/>
            <rFont val="Tahoma"/>
            <family val="2"/>
          </rPr>
          <t>b</t>
        </r>
      </text>
    </comment>
    <comment ref="L36" authorId="0">
      <text>
        <r>
          <rPr>
            <b/>
            <sz val="9"/>
            <color indexed="81"/>
            <rFont val="Tahoma"/>
            <family val="2"/>
          </rPr>
          <t>b</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H46" authorId="0">
      <text>
        <r>
          <rPr>
            <b/>
            <sz val="9"/>
            <color indexed="81"/>
            <rFont val="Tahoma"/>
            <family val="2"/>
          </rPr>
          <t>b</t>
        </r>
      </text>
    </comment>
    <comment ref="L47" authorId="0">
      <text>
        <r>
          <rPr>
            <b/>
            <sz val="9"/>
            <color indexed="81"/>
            <rFont val="Tahoma"/>
            <family val="2"/>
          </rPr>
          <t>b</t>
        </r>
      </text>
    </comment>
  </commentList>
</comments>
</file>

<file path=xl/comments40.xml><?xml version="1.0" encoding="utf-8"?>
<comments xmlns="http://schemas.openxmlformats.org/spreadsheetml/2006/main">
  <authors>
    <author>Vladica</author>
  </authors>
  <commentList>
    <comment ref="F24" authorId="0">
      <text>
        <r>
          <rPr>
            <b/>
            <sz val="9"/>
            <color indexed="81"/>
            <rFont val="Tahoma"/>
            <family val="2"/>
          </rPr>
          <t>e</t>
        </r>
      </text>
    </comment>
    <comment ref="G24" authorId="0">
      <text>
        <r>
          <rPr>
            <b/>
            <sz val="9"/>
            <color indexed="81"/>
            <rFont val="Tahoma"/>
            <family val="2"/>
          </rPr>
          <t>e</t>
        </r>
      </text>
    </comment>
    <comment ref="H24" authorId="0">
      <text>
        <r>
          <rPr>
            <b/>
            <sz val="9"/>
            <color indexed="81"/>
            <rFont val="Tahoma"/>
            <family val="2"/>
          </rPr>
          <t>e</t>
        </r>
      </text>
    </comment>
    <comment ref="I24" authorId="0">
      <text>
        <r>
          <rPr>
            <b/>
            <sz val="9"/>
            <color indexed="81"/>
            <rFont val="Tahoma"/>
            <family val="2"/>
          </rPr>
          <t>e</t>
        </r>
      </text>
    </comment>
    <comment ref="J24" authorId="0">
      <text>
        <r>
          <rPr>
            <b/>
            <sz val="9"/>
            <color indexed="81"/>
            <rFont val="Tahoma"/>
            <family val="2"/>
          </rPr>
          <t>e</t>
        </r>
      </text>
    </comment>
    <comment ref="H25" authorId="0">
      <text>
        <r>
          <rPr>
            <b/>
            <sz val="9"/>
            <color indexed="81"/>
            <rFont val="Tahoma"/>
            <family val="2"/>
          </rPr>
          <t>b</t>
        </r>
      </text>
    </comment>
  </commentList>
</comments>
</file>

<file path=xl/comments41.xml><?xml version="1.0" encoding="utf-8"?>
<comments xmlns="http://schemas.openxmlformats.org/spreadsheetml/2006/main">
  <authors>
    <author>Vladica</author>
  </authors>
  <commentLis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List>
</comments>
</file>

<file path=xl/comments42.xml><?xml version="1.0" encoding="utf-8"?>
<comments xmlns="http://schemas.openxmlformats.org/spreadsheetml/2006/main">
  <authors>
    <author>Vladica</author>
  </authors>
  <commentLis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List>
</comments>
</file>

<file path=xl/comments43.xml><?xml version="1.0" encoding="utf-8"?>
<comments xmlns="http://schemas.openxmlformats.org/spreadsheetml/2006/main">
  <authors>
    <author>Vladica</author>
  </authors>
  <commentList>
    <comment ref="P23" authorId="0">
      <text>
        <r>
          <rPr>
            <b/>
            <sz val="9"/>
            <color indexed="81"/>
            <rFont val="Tahoma"/>
            <family val="2"/>
          </rPr>
          <t>e</t>
        </r>
      </text>
    </comment>
  </commentList>
</comments>
</file>

<file path=xl/comments44.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H24" authorId="0">
      <text>
        <r>
          <rPr>
            <b/>
            <sz val="9"/>
            <color indexed="81"/>
            <rFont val="Tahoma"/>
            <family val="2"/>
          </rPr>
          <t>b</t>
        </r>
      </text>
    </comment>
    <comment ref="M24" authorId="0">
      <text>
        <r>
          <rPr>
            <b/>
            <sz val="9"/>
            <color indexed="81"/>
            <rFont val="Tahoma"/>
            <family val="2"/>
          </rPr>
          <t>e</t>
        </r>
      </text>
    </comment>
    <comment ref="M26" authorId="0">
      <text>
        <r>
          <rPr>
            <b/>
            <sz val="9"/>
            <color indexed="81"/>
            <rFont val="Tahoma"/>
            <family val="2"/>
          </rPr>
          <t>e</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H35" authorId="0">
      <text>
        <r>
          <rPr>
            <b/>
            <sz val="9"/>
            <color indexed="81"/>
            <rFont val="Tahoma"/>
            <family val="2"/>
          </rPr>
          <t>b</t>
        </r>
      </text>
    </comment>
    <comment ref="M35" authorId="0">
      <text>
        <r>
          <rPr>
            <b/>
            <sz val="9"/>
            <color indexed="81"/>
            <rFont val="Tahoma"/>
            <family val="2"/>
          </rPr>
          <t>e</t>
        </r>
      </text>
    </comment>
    <comment ref="M37" authorId="0">
      <text>
        <r>
          <rPr>
            <b/>
            <sz val="9"/>
            <color indexed="81"/>
            <rFont val="Tahoma"/>
            <family val="2"/>
          </rPr>
          <t>e</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H46" authorId="0">
      <text>
        <r>
          <rPr>
            <b/>
            <sz val="9"/>
            <color indexed="81"/>
            <rFont val="Tahoma"/>
            <family val="2"/>
          </rPr>
          <t>b</t>
        </r>
      </text>
    </comment>
    <comment ref="M46" authorId="0">
      <text>
        <r>
          <rPr>
            <b/>
            <sz val="9"/>
            <color indexed="81"/>
            <rFont val="Tahoma"/>
            <family val="2"/>
          </rPr>
          <t>e</t>
        </r>
      </text>
    </comment>
    <comment ref="M48" authorId="0">
      <text>
        <r>
          <rPr>
            <b/>
            <sz val="9"/>
            <color indexed="81"/>
            <rFont val="Tahoma"/>
            <family val="2"/>
          </rPr>
          <t>e</t>
        </r>
      </text>
    </comment>
  </commentList>
</comments>
</file>

<file path=xl/comments45.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H24" authorId="0">
      <text>
        <r>
          <rPr>
            <b/>
            <sz val="9"/>
            <color indexed="81"/>
            <rFont val="Tahoma"/>
            <family val="2"/>
          </rPr>
          <t>b</t>
        </r>
      </text>
    </comment>
    <comment ref="B25" authorId="0">
      <text>
        <r>
          <rPr>
            <b/>
            <sz val="9"/>
            <color indexed="81"/>
            <rFont val="Tahoma"/>
            <family val="2"/>
          </rPr>
          <t>b</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H35" authorId="0">
      <text>
        <r>
          <rPr>
            <b/>
            <sz val="9"/>
            <color indexed="81"/>
            <rFont val="Tahoma"/>
            <family val="2"/>
          </rPr>
          <t>b</t>
        </r>
      </text>
    </comment>
    <comment ref="B36" authorId="0">
      <text>
        <r>
          <rPr>
            <b/>
            <sz val="9"/>
            <color indexed="81"/>
            <rFont val="Tahoma"/>
            <family val="2"/>
          </rPr>
          <t>b</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e</t>
        </r>
      </text>
    </comment>
    <comment ref="H46" authorId="0">
      <text>
        <r>
          <rPr>
            <b/>
            <sz val="9"/>
            <color indexed="81"/>
            <rFont val="Tahoma"/>
            <family val="2"/>
          </rPr>
          <t>b</t>
        </r>
      </text>
    </comment>
    <comment ref="B47" authorId="0">
      <text>
        <r>
          <rPr>
            <b/>
            <sz val="9"/>
            <color indexed="81"/>
            <rFont val="Tahoma"/>
            <family val="2"/>
          </rPr>
          <t>b</t>
        </r>
      </text>
    </comment>
  </commentList>
</comments>
</file>

<file path=xl/comments46.xml><?xml version="1.0" encoding="utf-8"?>
<comments xmlns="http://schemas.openxmlformats.org/spreadsheetml/2006/main">
  <authors>
    <author>Vladica</author>
  </authors>
  <commentList>
    <comment ref="B34" authorId="0">
      <text>
        <r>
          <rPr>
            <b/>
            <sz val="9"/>
            <color indexed="81"/>
            <rFont val="Tahoma"/>
            <family val="2"/>
          </rPr>
          <t>b</t>
        </r>
      </text>
    </comment>
    <comment ref="C34" authorId="0">
      <text>
        <r>
          <rPr>
            <b/>
            <sz val="9"/>
            <color indexed="81"/>
            <rFont val="Tahoma"/>
            <family val="2"/>
          </rPr>
          <t>b</t>
        </r>
      </text>
    </comment>
    <comment ref="D34" authorId="0">
      <text>
        <r>
          <rPr>
            <b/>
            <sz val="9"/>
            <color indexed="81"/>
            <rFont val="Tahoma"/>
            <family val="2"/>
          </rPr>
          <t>b</t>
        </r>
      </text>
    </comment>
    <comment ref="E34" authorId="0">
      <text>
        <r>
          <rPr>
            <b/>
            <sz val="9"/>
            <color indexed="81"/>
            <rFont val="Tahoma"/>
            <family val="2"/>
          </rPr>
          <t>be</t>
        </r>
      </text>
    </comment>
    <comment ref="F34" authorId="0">
      <text>
        <r>
          <rPr>
            <b/>
            <sz val="9"/>
            <color indexed="81"/>
            <rFont val="Tahoma"/>
            <family val="2"/>
          </rPr>
          <t>be</t>
        </r>
      </text>
    </comment>
    <comment ref="G34" authorId="0">
      <text>
        <r>
          <rPr>
            <b/>
            <sz val="9"/>
            <color indexed="81"/>
            <rFont val="Tahoma"/>
            <family val="2"/>
          </rPr>
          <t>be</t>
        </r>
      </text>
    </comment>
    <comment ref="H34" authorId="0">
      <text>
        <r>
          <rPr>
            <b/>
            <sz val="9"/>
            <color indexed="81"/>
            <rFont val="Tahoma"/>
            <family val="2"/>
          </rPr>
          <t>e</t>
        </r>
      </text>
    </comment>
    <comment ref="I34" authorId="0">
      <text>
        <r>
          <rPr>
            <b/>
            <sz val="9"/>
            <color indexed="81"/>
            <rFont val="Tahoma"/>
            <family val="2"/>
          </rPr>
          <t>be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be</t>
        </r>
      </text>
    </comment>
    <comment ref="M34" authorId="0">
      <text>
        <r>
          <rPr>
            <b/>
            <sz val="9"/>
            <color indexed="81"/>
            <rFont val="Tahoma"/>
            <family val="2"/>
          </rPr>
          <t>be</t>
        </r>
      </text>
    </comment>
    <comment ref="N34" authorId="0">
      <text>
        <r>
          <rPr>
            <b/>
            <sz val="9"/>
            <color indexed="81"/>
            <rFont val="Tahoma"/>
            <family val="2"/>
          </rPr>
          <t>bep</t>
        </r>
      </text>
    </comment>
    <comment ref="O34" authorId="0">
      <text>
        <r>
          <rPr>
            <b/>
            <sz val="9"/>
            <color indexed="81"/>
            <rFont val="Tahoma"/>
            <family val="2"/>
          </rPr>
          <t>bep</t>
        </r>
      </text>
    </comment>
    <comment ref="B36" authorId="0">
      <text>
        <r>
          <rPr>
            <b/>
            <sz val="9"/>
            <color indexed="81"/>
            <rFont val="Tahoma"/>
            <family val="2"/>
          </rPr>
          <t>b</t>
        </r>
      </text>
    </comment>
    <comment ref="J36" authorId="0">
      <text>
        <r>
          <rPr>
            <b/>
            <sz val="9"/>
            <color indexed="81"/>
            <rFont val="Tahoma"/>
            <family val="2"/>
          </rPr>
          <t>e</t>
        </r>
      </text>
    </comment>
    <comment ref="K36" authorId="0">
      <text>
        <r>
          <rPr>
            <b/>
            <sz val="9"/>
            <color indexed="81"/>
            <rFont val="Tahoma"/>
            <family val="2"/>
          </rPr>
          <t>e</t>
        </r>
      </text>
    </comment>
    <comment ref="L36" authorId="0">
      <text>
        <r>
          <rPr>
            <b/>
            <sz val="9"/>
            <color indexed="81"/>
            <rFont val="Tahoma"/>
            <family val="2"/>
          </rPr>
          <t>be</t>
        </r>
      </text>
    </comment>
    <comment ref="M36" authorId="0">
      <text>
        <r>
          <rPr>
            <b/>
            <sz val="9"/>
            <color indexed="81"/>
            <rFont val="Tahoma"/>
            <family val="2"/>
          </rPr>
          <t>b</t>
        </r>
      </text>
    </comment>
    <comment ref="B56" authorId="0">
      <text>
        <r>
          <rPr>
            <b/>
            <sz val="9"/>
            <color indexed="81"/>
            <rFont val="Tahoma"/>
            <family val="2"/>
          </rPr>
          <t>b</t>
        </r>
      </text>
    </comment>
    <comment ref="C56" authorId="0">
      <text>
        <r>
          <rPr>
            <b/>
            <sz val="9"/>
            <color indexed="81"/>
            <rFont val="Tahoma"/>
            <family val="2"/>
          </rPr>
          <t>b</t>
        </r>
      </text>
    </comment>
    <comment ref="D56" authorId="0">
      <text>
        <r>
          <rPr>
            <b/>
            <sz val="9"/>
            <color indexed="81"/>
            <rFont val="Tahoma"/>
            <family val="2"/>
          </rPr>
          <t>b</t>
        </r>
      </text>
    </comment>
    <comment ref="E56" authorId="0">
      <text>
        <r>
          <rPr>
            <b/>
            <sz val="9"/>
            <color indexed="81"/>
            <rFont val="Tahoma"/>
            <family val="2"/>
          </rPr>
          <t>be</t>
        </r>
      </text>
    </comment>
    <comment ref="F56" authorId="0">
      <text>
        <r>
          <rPr>
            <b/>
            <sz val="9"/>
            <color indexed="81"/>
            <rFont val="Tahoma"/>
            <family val="2"/>
          </rPr>
          <t>be</t>
        </r>
      </text>
    </comment>
    <comment ref="G56" authorId="0">
      <text>
        <r>
          <rPr>
            <b/>
            <sz val="9"/>
            <color indexed="81"/>
            <rFont val="Tahoma"/>
            <family val="2"/>
          </rPr>
          <t>be</t>
        </r>
      </text>
    </comment>
    <comment ref="H56" authorId="0">
      <text>
        <r>
          <rPr>
            <b/>
            <sz val="9"/>
            <color indexed="81"/>
            <rFont val="Tahoma"/>
            <family val="2"/>
          </rPr>
          <t>e</t>
        </r>
      </text>
    </comment>
    <comment ref="I56" authorId="0">
      <text>
        <r>
          <rPr>
            <b/>
            <sz val="9"/>
            <color indexed="81"/>
            <rFont val="Tahoma"/>
            <family val="2"/>
          </rPr>
          <t>be</t>
        </r>
      </text>
    </comment>
    <comment ref="J56" authorId="0">
      <text>
        <r>
          <rPr>
            <b/>
            <sz val="9"/>
            <color indexed="81"/>
            <rFont val="Tahoma"/>
            <family val="2"/>
          </rPr>
          <t>e</t>
        </r>
      </text>
    </comment>
    <comment ref="K56" authorId="0">
      <text>
        <r>
          <rPr>
            <b/>
            <sz val="9"/>
            <color indexed="81"/>
            <rFont val="Tahoma"/>
            <family val="2"/>
          </rPr>
          <t>e</t>
        </r>
      </text>
    </comment>
    <comment ref="L56" authorId="0">
      <text>
        <r>
          <rPr>
            <b/>
            <sz val="9"/>
            <color indexed="81"/>
            <rFont val="Tahoma"/>
            <family val="2"/>
          </rPr>
          <t>be</t>
        </r>
      </text>
    </comment>
    <comment ref="M56" authorId="0">
      <text>
        <r>
          <rPr>
            <b/>
            <sz val="9"/>
            <color indexed="81"/>
            <rFont val="Tahoma"/>
            <family val="2"/>
          </rPr>
          <t>be</t>
        </r>
      </text>
    </comment>
    <comment ref="N56" authorId="0">
      <text>
        <r>
          <rPr>
            <b/>
            <sz val="9"/>
            <color indexed="81"/>
            <rFont val="Tahoma"/>
            <family val="2"/>
          </rPr>
          <t>bep</t>
        </r>
      </text>
    </comment>
    <comment ref="O56" authorId="0">
      <text>
        <r>
          <rPr>
            <b/>
            <sz val="9"/>
            <color indexed="81"/>
            <rFont val="Tahoma"/>
            <family val="2"/>
          </rPr>
          <t>bep</t>
        </r>
      </text>
    </comment>
    <comment ref="B58" authorId="0">
      <text>
        <r>
          <rPr>
            <b/>
            <sz val="9"/>
            <color indexed="81"/>
            <rFont val="Tahoma"/>
            <family val="2"/>
          </rPr>
          <t>b</t>
        </r>
      </text>
    </comment>
    <comment ref="J58" authorId="0">
      <text>
        <r>
          <rPr>
            <b/>
            <sz val="9"/>
            <color indexed="81"/>
            <rFont val="Tahoma"/>
            <family val="2"/>
          </rPr>
          <t>e</t>
        </r>
      </text>
    </comment>
    <comment ref="K58" authorId="0">
      <text>
        <r>
          <rPr>
            <b/>
            <sz val="9"/>
            <color indexed="81"/>
            <rFont val="Tahoma"/>
            <family val="2"/>
          </rPr>
          <t>e</t>
        </r>
      </text>
    </comment>
    <comment ref="L58" authorId="0">
      <text>
        <r>
          <rPr>
            <b/>
            <sz val="9"/>
            <color indexed="81"/>
            <rFont val="Tahoma"/>
            <family val="2"/>
          </rPr>
          <t>be</t>
        </r>
      </text>
    </comment>
    <comment ref="M58" authorId="0">
      <text>
        <r>
          <rPr>
            <b/>
            <sz val="9"/>
            <color indexed="81"/>
            <rFont val="Tahoma"/>
            <family val="2"/>
          </rPr>
          <t>b</t>
        </r>
      </text>
    </comment>
    <comment ref="B78" authorId="0">
      <text>
        <r>
          <rPr>
            <b/>
            <sz val="9"/>
            <color indexed="81"/>
            <rFont val="Tahoma"/>
            <family val="2"/>
          </rPr>
          <t>b</t>
        </r>
      </text>
    </comment>
    <comment ref="C78" authorId="0">
      <text>
        <r>
          <rPr>
            <b/>
            <sz val="9"/>
            <color indexed="81"/>
            <rFont val="Tahoma"/>
            <family val="2"/>
          </rPr>
          <t>b</t>
        </r>
      </text>
    </comment>
    <comment ref="D78" authorId="0">
      <text>
        <r>
          <rPr>
            <b/>
            <sz val="9"/>
            <color indexed="81"/>
            <rFont val="Tahoma"/>
            <family val="2"/>
          </rPr>
          <t>b</t>
        </r>
      </text>
    </comment>
    <comment ref="E78" authorId="0">
      <text>
        <r>
          <rPr>
            <b/>
            <sz val="9"/>
            <color indexed="81"/>
            <rFont val="Tahoma"/>
            <family val="2"/>
          </rPr>
          <t>be</t>
        </r>
      </text>
    </comment>
    <comment ref="F78" authorId="0">
      <text>
        <r>
          <rPr>
            <b/>
            <sz val="9"/>
            <color indexed="81"/>
            <rFont val="Tahoma"/>
            <family val="2"/>
          </rPr>
          <t>be</t>
        </r>
      </text>
    </comment>
    <comment ref="G78" authorId="0">
      <text>
        <r>
          <rPr>
            <b/>
            <sz val="9"/>
            <color indexed="81"/>
            <rFont val="Tahoma"/>
            <family val="2"/>
          </rPr>
          <t>be</t>
        </r>
      </text>
    </comment>
    <comment ref="H78" authorId="0">
      <text>
        <r>
          <rPr>
            <b/>
            <sz val="9"/>
            <color indexed="81"/>
            <rFont val="Tahoma"/>
            <family val="2"/>
          </rPr>
          <t>e</t>
        </r>
      </text>
    </comment>
    <comment ref="I78" authorId="0">
      <text>
        <r>
          <rPr>
            <b/>
            <sz val="9"/>
            <color indexed="81"/>
            <rFont val="Tahoma"/>
            <family val="2"/>
          </rPr>
          <t>be</t>
        </r>
      </text>
    </comment>
    <comment ref="J78" authorId="0">
      <text>
        <r>
          <rPr>
            <b/>
            <sz val="9"/>
            <color indexed="81"/>
            <rFont val="Tahoma"/>
            <family val="2"/>
          </rPr>
          <t>e</t>
        </r>
      </text>
    </comment>
    <comment ref="K78" authorId="0">
      <text>
        <r>
          <rPr>
            <b/>
            <sz val="9"/>
            <color indexed="81"/>
            <rFont val="Tahoma"/>
            <family val="2"/>
          </rPr>
          <t>e</t>
        </r>
      </text>
    </comment>
    <comment ref="L78" authorId="0">
      <text>
        <r>
          <rPr>
            <b/>
            <sz val="9"/>
            <color indexed="81"/>
            <rFont val="Tahoma"/>
            <family val="2"/>
          </rPr>
          <t>be</t>
        </r>
      </text>
    </comment>
    <comment ref="M78" authorId="0">
      <text>
        <r>
          <rPr>
            <b/>
            <sz val="9"/>
            <color indexed="81"/>
            <rFont val="Tahoma"/>
            <family val="2"/>
          </rPr>
          <t>be</t>
        </r>
      </text>
    </comment>
    <comment ref="N78" authorId="0">
      <text>
        <r>
          <rPr>
            <b/>
            <sz val="9"/>
            <color indexed="81"/>
            <rFont val="Tahoma"/>
            <family val="2"/>
          </rPr>
          <t>bep</t>
        </r>
      </text>
    </comment>
    <comment ref="O78" authorId="0">
      <text>
        <r>
          <rPr>
            <b/>
            <sz val="9"/>
            <color indexed="81"/>
            <rFont val="Tahoma"/>
            <family val="2"/>
          </rPr>
          <t>bep</t>
        </r>
      </text>
    </comment>
    <comment ref="B80" authorId="0">
      <text>
        <r>
          <rPr>
            <b/>
            <sz val="9"/>
            <color indexed="81"/>
            <rFont val="Tahoma"/>
            <family val="2"/>
          </rPr>
          <t>b</t>
        </r>
      </text>
    </comment>
    <comment ref="J80" authorId="0">
      <text>
        <r>
          <rPr>
            <b/>
            <sz val="9"/>
            <color indexed="81"/>
            <rFont val="Tahoma"/>
            <family val="2"/>
          </rPr>
          <t>e</t>
        </r>
      </text>
    </comment>
    <comment ref="K80" authorId="0">
      <text>
        <r>
          <rPr>
            <b/>
            <sz val="9"/>
            <color indexed="81"/>
            <rFont val="Tahoma"/>
            <family val="2"/>
          </rPr>
          <t>e</t>
        </r>
      </text>
    </comment>
    <comment ref="L80" authorId="0">
      <text>
        <r>
          <rPr>
            <b/>
            <sz val="9"/>
            <color indexed="81"/>
            <rFont val="Tahoma"/>
            <family val="2"/>
          </rPr>
          <t>be</t>
        </r>
      </text>
    </comment>
    <comment ref="M80" authorId="0">
      <text>
        <r>
          <rPr>
            <b/>
            <sz val="9"/>
            <color indexed="81"/>
            <rFont val="Tahoma"/>
            <family val="2"/>
          </rPr>
          <t>b</t>
        </r>
      </text>
    </comment>
    <comment ref="B100" authorId="0">
      <text>
        <r>
          <rPr>
            <b/>
            <sz val="9"/>
            <color indexed="81"/>
            <rFont val="Tahoma"/>
            <family val="2"/>
          </rPr>
          <t>b</t>
        </r>
      </text>
    </comment>
    <comment ref="C100" authorId="0">
      <text>
        <r>
          <rPr>
            <b/>
            <sz val="9"/>
            <color indexed="81"/>
            <rFont val="Tahoma"/>
            <family val="2"/>
          </rPr>
          <t>b</t>
        </r>
      </text>
    </comment>
    <comment ref="D100" authorId="0">
      <text>
        <r>
          <rPr>
            <b/>
            <sz val="9"/>
            <color indexed="81"/>
            <rFont val="Tahoma"/>
            <family val="2"/>
          </rPr>
          <t>b</t>
        </r>
      </text>
    </comment>
    <comment ref="E100" authorId="0">
      <text>
        <r>
          <rPr>
            <b/>
            <sz val="9"/>
            <color indexed="81"/>
            <rFont val="Tahoma"/>
            <family val="2"/>
          </rPr>
          <t>be</t>
        </r>
      </text>
    </comment>
    <comment ref="F100" authorId="0">
      <text>
        <r>
          <rPr>
            <b/>
            <sz val="9"/>
            <color indexed="81"/>
            <rFont val="Tahoma"/>
            <family val="2"/>
          </rPr>
          <t>be</t>
        </r>
      </text>
    </comment>
    <comment ref="G100" authorId="0">
      <text>
        <r>
          <rPr>
            <b/>
            <sz val="9"/>
            <color indexed="81"/>
            <rFont val="Tahoma"/>
            <family val="2"/>
          </rPr>
          <t>be</t>
        </r>
      </text>
    </comment>
    <comment ref="H100" authorId="0">
      <text>
        <r>
          <rPr>
            <b/>
            <sz val="9"/>
            <color indexed="81"/>
            <rFont val="Tahoma"/>
            <family val="2"/>
          </rPr>
          <t>e</t>
        </r>
      </text>
    </comment>
    <comment ref="I100" authorId="0">
      <text>
        <r>
          <rPr>
            <b/>
            <sz val="9"/>
            <color indexed="81"/>
            <rFont val="Tahoma"/>
            <family val="2"/>
          </rPr>
          <t>be</t>
        </r>
      </text>
    </comment>
    <comment ref="J100" authorId="0">
      <text>
        <r>
          <rPr>
            <b/>
            <sz val="9"/>
            <color indexed="81"/>
            <rFont val="Tahoma"/>
            <family val="2"/>
          </rPr>
          <t>e</t>
        </r>
      </text>
    </comment>
    <comment ref="K100" authorId="0">
      <text>
        <r>
          <rPr>
            <b/>
            <sz val="9"/>
            <color indexed="81"/>
            <rFont val="Tahoma"/>
            <family val="2"/>
          </rPr>
          <t>e</t>
        </r>
      </text>
    </comment>
    <comment ref="L100" authorId="0">
      <text>
        <r>
          <rPr>
            <b/>
            <sz val="9"/>
            <color indexed="81"/>
            <rFont val="Tahoma"/>
            <family val="2"/>
          </rPr>
          <t>be</t>
        </r>
      </text>
    </comment>
    <comment ref="M100" authorId="0">
      <text>
        <r>
          <rPr>
            <b/>
            <sz val="9"/>
            <color indexed="81"/>
            <rFont val="Tahoma"/>
            <family val="2"/>
          </rPr>
          <t>be</t>
        </r>
      </text>
    </comment>
    <comment ref="N100" authorId="0">
      <text>
        <r>
          <rPr>
            <b/>
            <sz val="9"/>
            <color indexed="81"/>
            <rFont val="Tahoma"/>
            <family val="2"/>
          </rPr>
          <t>bep</t>
        </r>
      </text>
    </comment>
    <comment ref="O100" authorId="0">
      <text>
        <r>
          <rPr>
            <b/>
            <sz val="9"/>
            <color indexed="81"/>
            <rFont val="Tahoma"/>
            <family val="2"/>
          </rPr>
          <t>bep</t>
        </r>
      </text>
    </comment>
    <comment ref="B102" authorId="0">
      <text>
        <r>
          <rPr>
            <b/>
            <sz val="9"/>
            <color indexed="81"/>
            <rFont val="Tahoma"/>
            <family val="2"/>
          </rPr>
          <t>b</t>
        </r>
      </text>
    </comment>
    <comment ref="J102" authorId="0">
      <text>
        <r>
          <rPr>
            <b/>
            <sz val="9"/>
            <color indexed="81"/>
            <rFont val="Tahoma"/>
            <family val="2"/>
          </rPr>
          <t>e</t>
        </r>
      </text>
    </comment>
    <comment ref="K102" authorId="0">
      <text>
        <r>
          <rPr>
            <b/>
            <sz val="9"/>
            <color indexed="81"/>
            <rFont val="Tahoma"/>
            <family val="2"/>
          </rPr>
          <t>e</t>
        </r>
      </text>
    </comment>
    <comment ref="L102" authorId="0">
      <text>
        <r>
          <rPr>
            <b/>
            <sz val="9"/>
            <color indexed="81"/>
            <rFont val="Tahoma"/>
            <family val="2"/>
          </rPr>
          <t>be</t>
        </r>
      </text>
    </comment>
    <comment ref="M102" authorId="0">
      <text>
        <r>
          <rPr>
            <b/>
            <sz val="9"/>
            <color indexed="81"/>
            <rFont val="Tahoma"/>
            <family val="2"/>
          </rPr>
          <t>b</t>
        </r>
      </text>
    </comment>
    <comment ref="B122" authorId="0">
      <text>
        <r>
          <rPr>
            <b/>
            <sz val="9"/>
            <color indexed="81"/>
            <rFont val="Tahoma"/>
            <family val="2"/>
          </rPr>
          <t>b</t>
        </r>
      </text>
    </comment>
    <comment ref="C122" authorId="0">
      <text>
        <r>
          <rPr>
            <b/>
            <sz val="9"/>
            <color indexed="81"/>
            <rFont val="Tahoma"/>
            <family val="2"/>
          </rPr>
          <t>b</t>
        </r>
      </text>
    </comment>
    <comment ref="D122" authorId="0">
      <text>
        <r>
          <rPr>
            <b/>
            <sz val="9"/>
            <color indexed="81"/>
            <rFont val="Tahoma"/>
            <family val="2"/>
          </rPr>
          <t>b</t>
        </r>
      </text>
    </comment>
    <comment ref="E122" authorId="0">
      <text>
        <r>
          <rPr>
            <b/>
            <sz val="9"/>
            <color indexed="81"/>
            <rFont val="Tahoma"/>
            <family val="2"/>
          </rPr>
          <t>be</t>
        </r>
      </text>
    </comment>
    <comment ref="F122" authorId="0">
      <text>
        <r>
          <rPr>
            <b/>
            <sz val="9"/>
            <color indexed="81"/>
            <rFont val="Tahoma"/>
            <family val="2"/>
          </rPr>
          <t>be</t>
        </r>
      </text>
    </comment>
    <comment ref="G122" authorId="0">
      <text>
        <r>
          <rPr>
            <b/>
            <sz val="9"/>
            <color indexed="81"/>
            <rFont val="Tahoma"/>
            <family val="2"/>
          </rPr>
          <t>be</t>
        </r>
      </text>
    </comment>
    <comment ref="H122" authorId="0">
      <text>
        <r>
          <rPr>
            <b/>
            <sz val="9"/>
            <color indexed="81"/>
            <rFont val="Tahoma"/>
            <family val="2"/>
          </rPr>
          <t>e</t>
        </r>
      </text>
    </comment>
    <comment ref="I122" authorId="0">
      <text>
        <r>
          <rPr>
            <b/>
            <sz val="9"/>
            <color indexed="81"/>
            <rFont val="Tahoma"/>
            <family val="2"/>
          </rPr>
          <t>be</t>
        </r>
      </text>
    </comment>
    <comment ref="J122" authorId="0">
      <text>
        <r>
          <rPr>
            <b/>
            <sz val="9"/>
            <color indexed="81"/>
            <rFont val="Tahoma"/>
            <family val="2"/>
          </rPr>
          <t>e</t>
        </r>
      </text>
    </comment>
    <comment ref="K122" authorId="0">
      <text>
        <r>
          <rPr>
            <b/>
            <sz val="9"/>
            <color indexed="81"/>
            <rFont val="Tahoma"/>
            <family val="2"/>
          </rPr>
          <t>e</t>
        </r>
      </text>
    </comment>
    <comment ref="L122" authorId="0">
      <text>
        <r>
          <rPr>
            <b/>
            <sz val="9"/>
            <color indexed="81"/>
            <rFont val="Tahoma"/>
            <family val="2"/>
          </rPr>
          <t>be</t>
        </r>
      </text>
    </comment>
    <comment ref="M122" authorId="0">
      <text>
        <r>
          <rPr>
            <b/>
            <sz val="9"/>
            <color indexed="81"/>
            <rFont val="Tahoma"/>
            <family val="2"/>
          </rPr>
          <t>be</t>
        </r>
      </text>
    </comment>
    <comment ref="N122" authorId="0">
      <text>
        <r>
          <rPr>
            <b/>
            <sz val="9"/>
            <color indexed="81"/>
            <rFont val="Tahoma"/>
            <family val="2"/>
          </rPr>
          <t>bep</t>
        </r>
      </text>
    </comment>
    <comment ref="O122" authorId="0">
      <text>
        <r>
          <rPr>
            <b/>
            <sz val="9"/>
            <color indexed="81"/>
            <rFont val="Tahoma"/>
            <family val="2"/>
          </rPr>
          <t>bep</t>
        </r>
      </text>
    </comment>
    <comment ref="B124" authorId="0">
      <text>
        <r>
          <rPr>
            <b/>
            <sz val="9"/>
            <color indexed="81"/>
            <rFont val="Tahoma"/>
            <family val="2"/>
          </rPr>
          <t>b</t>
        </r>
      </text>
    </comment>
    <comment ref="J124" authorId="0">
      <text>
        <r>
          <rPr>
            <b/>
            <sz val="9"/>
            <color indexed="81"/>
            <rFont val="Tahoma"/>
            <family val="2"/>
          </rPr>
          <t>e</t>
        </r>
      </text>
    </comment>
    <comment ref="K124" authorId="0">
      <text>
        <r>
          <rPr>
            <b/>
            <sz val="9"/>
            <color indexed="81"/>
            <rFont val="Tahoma"/>
            <family val="2"/>
          </rPr>
          <t>e</t>
        </r>
      </text>
    </comment>
    <comment ref="L124" authorId="0">
      <text>
        <r>
          <rPr>
            <b/>
            <sz val="9"/>
            <color indexed="81"/>
            <rFont val="Tahoma"/>
            <family val="2"/>
          </rPr>
          <t>be</t>
        </r>
      </text>
    </comment>
    <comment ref="M124" authorId="0">
      <text>
        <r>
          <rPr>
            <b/>
            <sz val="9"/>
            <color indexed="81"/>
            <rFont val="Tahoma"/>
            <family val="2"/>
          </rPr>
          <t>b</t>
        </r>
      </text>
    </comment>
  </commentList>
</comments>
</file>

<file path=xl/comments47.xml><?xml version="1.0" encoding="utf-8"?>
<comments xmlns="http://schemas.openxmlformats.org/spreadsheetml/2006/main">
  <authors>
    <author>Vladica</author>
  </authors>
  <commentList>
    <comment ref="K23" authorId="0">
      <text>
        <r>
          <rPr>
            <b/>
            <sz val="9"/>
            <color indexed="81"/>
            <rFont val="Tahoma"/>
            <family val="2"/>
          </rPr>
          <t>i</t>
        </r>
      </text>
    </comment>
    <comment ref="P23" authorId="0">
      <text>
        <r>
          <rPr>
            <b/>
            <sz val="9"/>
            <color indexed="81"/>
            <rFont val="Tahoma"/>
            <family val="2"/>
          </rPr>
          <t>i</t>
        </r>
      </text>
    </comment>
    <comment ref="M24" authorId="0">
      <text>
        <r>
          <rPr>
            <b/>
            <sz val="9"/>
            <color indexed="81"/>
            <rFont val="Tahoma"/>
            <family val="2"/>
          </rPr>
          <t>p</t>
        </r>
      </text>
    </comment>
    <comment ref="N24" authorId="0">
      <text>
        <r>
          <rPr>
            <b/>
            <sz val="9"/>
            <color indexed="81"/>
            <rFont val="Tahoma"/>
            <family val="2"/>
          </rPr>
          <t>p</t>
        </r>
      </text>
    </comment>
    <comment ref="B25" authorId="0">
      <text>
        <r>
          <rPr>
            <b/>
            <sz val="9"/>
            <color indexed="81"/>
            <rFont val="Tahoma"/>
            <family val="2"/>
          </rPr>
          <t>e</t>
        </r>
      </text>
    </comment>
    <comment ref="C25" authorId="0">
      <text>
        <r>
          <rPr>
            <b/>
            <sz val="9"/>
            <color indexed="81"/>
            <rFont val="Tahoma"/>
            <family val="2"/>
          </rPr>
          <t>e</t>
        </r>
      </text>
    </comment>
    <comment ref="D25" authorId="0">
      <text>
        <r>
          <rPr>
            <b/>
            <sz val="9"/>
            <color indexed="81"/>
            <rFont val="Tahoma"/>
            <family val="2"/>
          </rPr>
          <t>e</t>
        </r>
      </text>
    </comment>
    <comment ref="E25" authorId="0">
      <text>
        <r>
          <rPr>
            <b/>
            <sz val="9"/>
            <color indexed="81"/>
            <rFont val="Tahoma"/>
            <family val="2"/>
          </rPr>
          <t>be</t>
        </r>
      </text>
    </comment>
    <comment ref="F25" authorId="0">
      <text>
        <r>
          <rPr>
            <b/>
            <sz val="9"/>
            <color indexed="81"/>
            <rFont val="Tahoma"/>
            <family val="2"/>
          </rPr>
          <t>be</t>
        </r>
      </text>
    </comment>
    <comment ref="G25" authorId="0">
      <text>
        <r>
          <rPr>
            <b/>
            <sz val="9"/>
            <color indexed="81"/>
            <rFont val="Tahoma"/>
            <family val="2"/>
          </rPr>
          <t>e</t>
        </r>
      </text>
    </comment>
    <comment ref="H25" authorId="0">
      <text>
        <r>
          <rPr>
            <b/>
            <sz val="9"/>
            <color indexed="81"/>
            <rFont val="Tahoma"/>
            <family val="2"/>
          </rPr>
          <t>e</t>
        </r>
      </text>
    </comment>
    <comment ref="I25" authorId="0">
      <text>
        <r>
          <rPr>
            <b/>
            <sz val="9"/>
            <color indexed="81"/>
            <rFont val="Tahoma"/>
            <family val="2"/>
          </rPr>
          <t>e</t>
        </r>
      </text>
    </comment>
    <comment ref="J25" authorId="0">
      <text>
        <r>
          <rPr>
            <b/>
            <sz val="9"/>
            <color indexed="81"/>
            <rFont val="Tahoma"/>
            <family val="2"/>
          </rPr>
          <t>e</t>
        </r>
      </text>
    </comment>
    <comment ref="K25" authorId="0">
      <text>
        <r>
          <rPr>
            <b/>
            <sz val="9"/>
            <color indexed="81"/>
            <rFont val="Tahoma"/>
            <family val="2"/>
          </rPr>
          <t>e</t>
        </r>
      </text>
    </comment>
    <comment ref="O25" authorId="0">
      <text>
        <r>
          <rPr>
            <b/>
            <sz val="9"/>
            <color indexed="81"/>
            <rFont val="Tahoma"/>
            <family val="2"/>
          </rPr>
          <t>b</t>
        </r>
      </text>
    </comment>
  </commentList>
</comments>
</file>

<file path=xl/comments48.xml><?xml version="1.0" encoding="utf-8"?>
<comments xmlns="http://schemas.openxmlformats.org/spreadsheetml/2006/main">
  <authors>
    <author>Vladica</author>
  </authors>
  <commentList>
    <comment ref="B23" authorId="0">
      <text>
        <r>
          <rPr>
            <b/>
            <sz val="9"/>
            <color indexed="81"/>
            <rFont val="Tahoma"/>
            <family val="2"/>
          </rPr>
          <t>i</t>
        </r>
      </text>
    </comment>
    <comment ref="C23" authorId="0">
      <text>
        <r>
          <rPr>
            <b/>
            <sz val="9"/>
            <color indexed="81"/>
            <rFont val="Tahoma"/>
            <family val="2"/>
          </rPr>
          <t>i</t>
        </r>
      </text>
    </comment>
    <comment ref="D23" authorId="0">
      <text>
        <r>
          <rPr>
            <b/>
            <sz val="9"/>
            <color indexed="81"/>
            <rFont val="Tahoma"/>
            <family val="2"/>
          </rPr>
          <t>i</t>
        </r>
      </text>
    </comment>
    <comment ref="E23" authorId="0">
      <text>
        <r>
          <rPr>
            <b/>
            <sz val="9"/>
            <color indexed="81"/>
            <rFont val="Tahoma"/>
            <family val="2"/>
          </rPr>
          <t>i</t>
        </r>
      </text>
    </comment>
    <comment ref="F23" authorId="0">
      <text>
        <r>
          <rPr>
            <b/>
            <sz val="9"/>
            <color indexed="81"/>
            <rFont val="Tahoma"/>
            <family val="2"/>
          </rPr>
          <t>i</t>
        </r>
      </text>
    </comment>
    <comment ref="G23" authorId="0">
      <text>
        <r>
          <rPr>
            <b/>
            <sz val="9"/>
            <color indexed="81"/>
            <rFont val="Tahoma"/>
            <family val="2"/>
          </rPr>
          <t>i</t>
        </r>
      </text>
    </comment>
    <comment ref="H23" authorId="0">
      <text>
        <r>
          <rPr>
            <b/>
            <sz val="9"/>
            <color indexed="81"/>
            <rFont val="Tahoma"/>
            <family val="2"/>
          </rPr>
          <t>i</t>
        </r>
      </text>
    </comment>
    <comment ref="I23" authorId="0">
      <text>
        <r>
          <rPr>
            <b/>
            <sz val="9"/>
            <color indexed="81"/>
            <rFont val="Tahoma"/>
            <family val="2"/>
          </rPr>
          <t>i</t>
        </r>
      </text>
    </comment>
    <comment ref="J23" authorId="0">
      <text>
        <r>
          <rPr>
            <b/>
            <sz val="9"/>
            <color indexed="81"/>
            <rFont val="Tahoma"/>
            <family val="2"/>
          </rPr>
          <t>i</t>
        </r>
      </text>
    </comment>
    <comment ref="K23" authorId="0">
      <text>
        <r>
          <rPr>
            <b/>
            <sz val="9"/>
            <color indexed="81"/>
            <rFont val="Tahoma"/>
            <family val="2"/>
          </rPr>
          <t>i</t>
        </r>
      </text>
    </comment>
    <comment ref="L23" authorId="0">
      <text>
        <r>
          <rPr>
            <b/>
            <sz val="9"/>
            <color indexed="81"/>
            <rFont val="Tahoma"/>
            <family val="2"/>
          </rPr>
          <t>i</t>
        </r>
      </text>
    </comment>
    <comment ref="M23" authorId="0">
      <text>
        <r>
          <rPr>
            <b/>
            <sz val="9"/>
            <color indexed="81"/>
            <rFont val="Tahoma"/>
            <family val="2"/>
          </rPr>
          <t>i</t>
        </r>
      </text>
    </comment>
    <comment ref="N23" authorId="0">
      <text>
        <r>
          <rPr>
            <b/>
            <sz val="9"/>
            <color indexed="81"/>
            <rFont val="Tahoma"/>
            <family val="2"/>
          </rPr>
          <t>i</t>
        </r>
      </text>
    </comment>
    <comment ref="O23" authorId="0">
      <text>
        <r>
          <rPr>
            <b/>
            <sz val="9"/>
            <color indexed="81"/>
            <rFont val="Tahoma"/>
            <family val="2"/>
          </rPr>
          <t>i</t>
        </r>
      </text>
    </comment>
    <comment ref="P23" authorId="0">
      <text>
        <r>
          <rPr>
            <b/>
            <sz val="9"/>
            <color indexed="81"/>
            <rFont val="Tahoma"/>
            <family val="2"/>
          </rPr>
          <t>i</t>
        </r>
      </text>
    </comment>
    <comment ref="B24" authorId="0">
      <text>
        <r>
          <rPr>
            <b/>
            <sz val="9"/>
            <color indexed="81"/>
            <rFont val="Tahoma"/>
            <family val="2"/>
          </rPr>
          <t>i</t>
        </r>
      </text>
    </comment>
    <comment ref="C24" authorId="0">
      <text>
        <r>
          <rPr>
            <b/>
            <sz val="9"/>
            <color indexed="81"/>
            <rFont val="Tahoma"/>
            <family val="2"/>
          </rPr>
          <t>i</t>
        </r>
      </text>
    </comment>
    <comment ref="D24" authorId="0">
      <text>
        <r>
          <rPr>
            <b/>
            <sz val="9"/>
            <color indexed="81"/>
            <rFont val="Tahoma"/>
            <family val="2"/>
          </rPr>
          <t>i</t>
        </r>
      </text>
    </comment>
    <comment ref="E24" authorId="0">
      <text>
        <r>
          <rPr>
            <b/>
            <sz val="9"/>
            <color indexed="81"/>
            <rFont val="Tahoma"/>
            <family val="2"/>
          </rPr>
          <t>i</t>
        </r>
      </text>
    </comment>
    <comment ref="F24" authorId="0">
      <text>
        <r>
          <rPr>
            <b/>
            <sz val="9"/>
            <color indexed="81"/>
            <rFont val="Tahoma"/>
            <family val="2"/>
          </rPr>
          <t>i</t>
        </r>
      </text>
    </comment>
    <comment ref="G24" authorId="0">
      <text>
        <r>
          <rPr>
            <b/>
            <sz val="9"/>
            <color indexed="81"/>
            <rFont val="Tahoma"/>
            <family val="2"/>
          </rPr>
          <t>i</t>
        </r>
      </text>
    </comment>
    <comment ref="H24" authorId="0">
      <text>
        <r>
          <rPr>
            <b/>
            <sz val="9"/>
            <color indexed="81"/>
            <rFont val="Tahoma"/>
            <family val="2"/>
          </rPr>
          <t>i</t>
        </r>
      </text>
    </comment>
    <comment ref="I24" authorId="0">
      <text>
        <r>
          <rPr>
            <b/>
            <sz val="9"/>
            <color indexed="81"/>
            <rFont val="Tahoma"/>
            <family val="2"/>
          </rPr>
          <t>i</t>
        </r>
      </text>
    </comment>
    <comment ref="J24" authorId="0">
      <text>
        <r>
          <rPr>
            <b/>
            <sz val="9"/>
            <color indexed="81"/>
            <rFont val="Tahoma"/>
            <family val="2"/>
          </rPr>
          <t>i</t>
        </r>
      </text>
    </comment>
    <comment ref="K24" authorId="0">
      <text>
        <r>
          <rPr>
            <b/>
            <sz val="9"/>
            <color indexed="81"/>
            <rFont val="Tahoma"/>
            <family val="2"/>
          </rPr>
          <t>i</t>
        </r>
      </text>
    </comment>
    <comment ref="L24" authorId="0">
      <text>
        <r>
          <rPr>
            <b/>
            <sz val="9"/>
            <color indexed="81"/>
            <rFont val="Tahoma"/>
            <family val="2"/>
          </rPr>
          <t>i</t>
        </r>
      </text>
    </comment>
    <comment ref="M24" authorId="0">
      <text>
        <r>
          <rPr>
            <b/>
            <sz val="9"/>
            <color indexed="81"/>
            <rFont val="Tahoma"/>
            <family val="2"/>
          </rPr>
          <t>i</t>
        </r>
      </text>
    </comment>
    <comment ref="N24" authorId="0">
      <text>
        <r>
          <rPr>
            <b/>
            <sz val="9"/>
            <color indexed="81"/>
            <rFont val="Tahoma"/>
            <family val="2"/>
          </rPr>
          <t>i</t>
        </r>
      </text>
    </comment>
    <comment ref="O24" authorId="0">
      <text>
        <r>
          <rPr>
            <b/>
            <sz val="9"/>
            <color indexed="81"/>
            <rFont val="Tahoma"/>
            <family val="2"/>
          </rPr>
          <t>i</t>
        </r>
      </text>
    </comment>
    <comment ref="P24" authorId="0">
      <text>
        <r>
          <rPr>
            <b/>
            <sz val="9"/>
            <color indexed="81"/>
            <rFont val="Tahoma"/>
            <family val="2"/>
          </rPr>
          <t>i</t>
        </r>
      </text>
    </comment>
    <comment ref="B25" authorId="0">
      <text>
        <r>
          <rPr>
            <b/>
            <sz val="9"/>
            <color indexed="81"/>
            <rFont val="Tahoma"/>
            <family val="2"/>
          </rPr>
          <t>i</t>
        </r>
      </text>
    </comment>
    <comment ref="C25" authorId="0">
      <text>
        <r>
          <rPr>
            <b/>
            <sz val="9"/>
            <color indexed="81"/>
            <rFont val="Tahoma"/>
            <family val="2"/>
          </rPr>
          <t>i</t>
        </r>
      </text>
    </comment>
    <comment ref="D25" authorId="0">
      <text>
        <r>
          <rPr>
            <b/>
            <sz val="9"/>
            <color indexed="81"/>
            <rFont val="Tahoma"/>
            <family val="2"/>
          </rPr>
          <t>i</t>
        </r>
      </text>
    </comment>
    <comment ref="E25" authorId="0">
      <text>
        <r>
          <rPr>
            <b/>
            <sz val="9"/>
            <color indexed="81"/>
            <rFont val="Tahoma"/>
            <family val="2"/>
          </rPr>
          <t>i</t>
        </r>
      </text>
    </comment>
    <comment ref="F25" authorId="0">
      <text>
        <r>
          <rPr>
            <b/>
            <sz val="9"/>
            <color indexed="81"/>
            <rFont val="Tahoma"/>
            <family val="2"/>
          </rPr>
          <t>i</t>
        </r>
      </text>
    </comment>
    <comment ref="G25" authorId="0">
      <text>
        <r>
          <rPr>
            <b/>
            <sz val="9"/>
            <color indexed="81"/>
            <rFont val="Tahoma"/>
            <family val="2"/>
          </rPr>
          <t>i</t>
        </r>
      </text>
    </comment>
    <comment ref="H25" authorId="0">
      <text>
        <r>
          <rPr>
            <b/>
            <sz val="9"/>
            <color indexed="81"/>
            <rFont val="Tahoma"/>
            <family val="2"/>
          </rPr>
          <t>i</t>
        </r>
      </text>
    </comment>
    <comment ref="I25" authorId="0">
      <text>
        <r>
          <rPr>
            <b/>
            <sz val="9"/>
            <color indexed="81"/>
            <rFont val="Tahoma"/>
            <family val="2"/>
          </rPr>
          <t>i</t>
        </r>
      </text>
    </comment>
    <comment ref="J25" authorId="0">
      <text>
        <r>
          <rPr>
            <b/>
            <sz val="9"/>
            <color indexed="81"/>
            <rFont val="Tahoma"/>
            <family val="2"/>
          </rPr>
          <t>i</t>
        </r>
      </text>
    </comment>
    <comment ref="K25" authorId="0">
      <text>
        <r>
          <rPr>
            <b/>
            <sz val="9"/>
            <color indexed="81"/>
            <rFont val="Tahoma"/>
            <family val="2"/>
          </rPr>
          <t>i</t>
        </r>
      </text>
    </comment>
    <comment ref="L25" authorId="0">
      <text>
        <r>
          <rPr>
            <b/>
            <sz val="9"/>
            <color indexed="81"/>
            <rFont val="Tahoma"/>
            <family val="2"/>
          </rPr>
          <t>i</t>
        </r>
      </text>
    </comment>
    <comment ref="M25" authorId="0">
      <text>
        <r>
          <rPr>
            <b/>
            <sz val="9"/>
            <color indexed="81"/>
            <rFont val="Tahoma"/>
            <family val="2"/>
          </rPr>
          <t>i</t>
        </r>
      </text>
    </comment>
    <comment ref="N25" authorId="0">
      <text>
        <r>
          <rPr>
            <b/>
            <sz val="9"/>
            <color indexed="81"/>
            <rFont val="Tahoma"/>
            <family val="2"/>
          </rPr>
          <t>i</t>
        </r>
      </text>
    </comment>
    <comment ref="O25" authorId="0">
      <text>
        <r>
          <rPr>
            <b/>
            <sz val="9"/>
            <color indexed="81"/>
            <rFont val="Tahoma"/>
            <family val="2"/>
          </rPr>
          <t>i</t>
        </r>
      </text>
    </comment>
    <comment ref="P25" authorId="0">
      <text>
        <r>
          <rPr>
            <b/>
            <sz val="9"/>
            <color indexed="81"/>
            <rFont val="Tahoma"/>
            <family val="2"/>
          </rPr>
          <t>i</t>
        </r>
      </text>
    </comment>
    <comment ref="B34" authorId="0">
      <text>
        <r>
          <rPr>
            <b/>
            <sz val="9"/>
            <color indexed="81"/>
            <rFont val="Tahoma"/>
            <family val="2"/>
          </rPr>
          <t>i</t>
        </r>
      </text>
    </comment>
    <comment ref="C34" authorId="0">
      <text>
        <r>
          <rPr>
            <b/>
            <sz val="9"/>
            <color indexed="81"/>
            <rFont val="Tahoma"/>
            <family val="2"/>
          </rPr>
          <t>i</t>
        </r>
      </text>
    </comment>
    <comment ref="D34" authorId="0">
      <text>
        <r>
          <rPr>
            <b/>
            <sz val="9"/>
            <color indexed="81"/>
            <rFont val="Tahoma"/>
            <family val="2"/>
          </rPr>
          <t>i</t>
        </r>
      </text>
    </comment>
    <comment ref="E34" authorId="0">
      <text>
        <r>
          <rPr>
            <b/>
            <sz val="9"/>
            <color indexed="81"/>
            <rFont val="Tahoma"/>
            <family val="2"/>
          </rPr>
          <t>i</t>
        </r>
      </text>
    </comment>
    <comment ref="F34" authorId="0">
      <text>
        <r>
          <rPr>
            <b/>
            <sz val="9"/>
            <color indexed="81"/>
            <rFont val="Tahoma"/>
            <family val="2"/>
          </rPr>
          <t>i</t>
        </r>
      </text>
    </comment>
    <comment ref="G34" authorId="0">
      <text>
        <r>
          <rPr>
            <b/>
            <sz val="9"/>
            <color indexed="81"/>
            <rFont val="Tahoma"/>
            <family val="2"/>
          </rPr>
          <t>i</t>
        </r>
      </text>
    </comment>
    <comment ref="H34" authorId="0">
      <text>
        <r>
          <rPr>
            <b/>
            <sz val="9"/>
            <color indexed="81"/>
            <rFont val="Tahoma"/>
            <family val="2"/>
          </rPr>
          <t>i</t>
        </r>
      </text>
    </comment>
    <comment ref="I34" authorId="0">
      <text>
        <r>
          <rPr>
            <b/>
            <sz val="9"/>
            <color indexed="81"/>
            <rFont val="Tahoma"/>
            <family val="2"/>
          </rPr>
          <t>i</t>
        </r>
      </text>
    </comment>
    <comment ref="J34" authorId="0">
      <text>
        <r>
          <rPr>
            <b/>
            <sz val="9"/>
            <color indexed="81"/>
            <rFont val="Tahoma"/>
            <family val="2"/>
          </rPr>
          <t>i</t>
        </r>
      </text>
    </comment>
    <comment ref="K34" authorId="0">
      <text>
        <r>
          <rPr>
            <b/>
            <sz val="9"/>
            <color indexed="81"/>
            <rFont val="Tahoma"/>
            <family val="2"/>
          </rPr>
          <t>i</t>
        </r>
      </text>
    </comment>
    <comment ref="L34" authorId="0">
      <text>
        <r>
          <rPr>
            <b/>
            <sz val="9"/>
            <color indexed="81"/>
            <rFont val="Tahoma"/>
            <family val="2"/>
          </rPr>
          <t>i</t>
        </r>
      </text>
    </comment>
    <comment ref="M34" authorId="0">
      <text>
        <r>
          <rPr>
            <b/>
            <sz val="9"/>
            <color indexed="81"/>
            <rFont val="Tahoma"/>
            <family val="2"/>
          </rPr>
          <t>i</t>
        </r>
      </text>
    </comment>
    <comment ref="N34" authorId="0">
      <text>
        <r>
          <rPr>
            <b/>
            <sz val="9"/>
            <color indexed="81"/>
            <rFont val="Tahoma"/>
            <family val="2"/>
          </rPr>
          <t>i</t>
        </r>
      </text>
    </comment>
    <comment ref="O34" authorId="0">
      <text>
        <r>
          <rPr>
            <b/>
            <sz val="9"/>
            <color indexed="81"/>
            <rFont val="Tahoma"/>
            <family val="2"/>
          </rPr>
          <t>i</t>
        </r>
      </text>
    </comment>
    <comment ref="P34" authorId="0">
      <text>
        <r>
          <rPr>
            <b/>
            <sz val="9"/>
            <color indexed="81"/>
            <rFont val="Tahoma"/>
            <family val="2"/>
          </rPr>
          <t>i</t>
        </r>
      </text>
    </comment>
    <comment ref="B35" authorId="0">
      <text>
        <r>
          <rPr>
            <b/>
            <sz val="9"/>
            <color indexed="81"/>
            <rFont val="Tahoma"/>
            <family val="2"/>
          </rPr>
          <t>i</t>
        </r>
      </text>
    </comment>
    <comment ref="C35" authorId="0">
      <text>
        <r>
          <rPr>
            <b/>
            <sz val="9"/>
            <color indexed="81"/>
            <rFont val="Tahoma"/>
            <family val="2"/>
          </rPr>
          <t>i</t>
        </r>
      </text>
    </comment>
    <comment ref="D35" authorId="0">
      <text>
        <r>
          <rPr>
            <b/>
            <sz val="9"/>
            <color indexed="81"/>
            <rFont val="Tahoma"/>
            <family val="2"/>
          </rPr>
          <t>i</t>
        </r>
      </text>
    </comment>
    <comment ref="E35" authorId="0">
      <text>
        <r>
          <rPr>
            <b/>
            <sz val="9"/>
            <color indexed="81"/>
            <rFont val="Tahoma"/>
            <family val="2"/>
          </rPr>
          <t>i</t>
        </r>
      </text>
    </comment>
    <comment ref="F35" authorId="0">
      <text>
        <r>
          <rPr>
            <b/>
            <sz val="9"/>
            <color indexed="81"/>
            <rFont val="Tahoma"/>
            <family val="2"/>
          </rPr>
          <t>i</t>
        </r>
      </text>
    </comment>
    <comment ref="G35" authorId="0">
      <text>
        <r>
          <rPr>
            <b/>
            <sz val="9"/>
            <color indexed="81"/>
            <rFont val="Tahoma"/>
            <family val="2"/>
          </rPr>
          <t>i</t>
        </r>
      </text>
    </comment>
    <comment ref="H35" authorId="0">
      <text>
        <r>
          <rPr>
            <b/>
            <sz val="9"/>
            <color indexed="81"/>
            <rFont val="Tahoma"/>
            <family val="2"/>
          </rPr>
          <t>i</t>
        </r>
      </text>
    </comment>
    <comment ref="I35" authorId="0">
      <text>
        <r>
          <rPr>
            <b/>
            <sz val="9"/>
            <color indexed="81"/>
            <rFont val="Tahoma"/>
            <family val="2"/>
          </rPr>
          <t>i</t>
        </r>
      </text>
    </comment>
    <comment ref="J35" authorId="0">
      <text>
        <r>
          <rPr>
            <b/>
            <sz val="9"/>
            <color indexed="81"/>
            <rFont val="Tahoma"/>
            <family val="2"/>
          </rPr>
          <t>i</t>
        </r>
      </text>
    </comment>
    <comment ref="K35" authorId="0">
      <text>
        <r>
          <rPr>
            <b/>
            <sz val="9"/>
            <color indexed="81"/>
            <rFont val="Tahoma"/>
            <family val="2"/>
          </rPr>
          <t>i</t>
        </r>
      </text>
    </comment>
    <comment ref="L35" authorId="0">
      <text>
        <r>
          <rPr>
            <b/>
            <sz val="9"/>
            <color indexed="81"/>
            <rFont val="Tahoma"/>
            <family val="2"/>
          </rPr>
          <t>i</t>
        </r>
      </text>
    </comment>
    <comment ref="M35" authorId="0">
      <text>
        <r>
          <rPr>
            <b/>
            <sz val="9"/>
            <color indexed="81"/>
            <rFont val="Tahoma"/>
            <family val="2"/>
          </rPr>
          <t>i</t>
        </r>
      </text>
    </comment>
    <comment ref="N35" authorId="0">
      <text>
        <r>
          <rPr>
            <b/>
            <sz val="9"/>
            <color indexed="81"/>
            <rFont val="Tahoma"/>
            <family val="2"/>
          </rPr>
          <t>i</t>
        </r>
      </text>
    </comment>
    <comment ref="O35" authorId="0">
      <text>
        <r>
          <rPr>
            <b/>
            <sz val="9"/>
            <color indexed="81"/>
            <rFont val="Tahoma"/>
            <family val="2"/>
          </rPr>
          <t>i</t>
        </r>
      </text>
    </comment>
    <comment ref="P35" authorId="0">
      <text>
        <r>
          <rPr>
            <b/>
            <sz val="9"/>
            <color indexed="81"/>
            <rFont val="Tahoma"/>
            <family val="2"/>
          </rPr>
          <t>i</t>
        </r>
      </text>
    </comment>
    <comment ref="B36" authorId="0">
      <text>
        <r>
          <rPr>
            <b/>
            <sz val="9"/>
            <color indexed="81"/>
            <rFont val="Tahoma"/>
            <family val="2"/>
          </rPr>
          <t>i</t>
        </r>
      </text>
    </comment>
    <comment ref="C36" authorId="0">
      <text>
        <r>
          <rPr>
            <b/>
            <sz val="9"/>
            <color indexed="81"/>
            <rFont val="Tahoma"/>
            <family val="2"/>
          </rPr>
          <t>i</t>
        </r>
      </text>
    </comment>
    <comment ref="D36" authorId="0">
      <text>
        <r>
          <rPr>
            <b/>
            <sz val="9"/>
            <color indexed="81"/>
            <rFont val="Tahoma"/>
            <family val="2"/>
          </rPr>
          <t>i</t>
        </r>
      </text>
    </comment>
    <comment ref="E36" authorId="0">
      <text>
        <r>
          <rPr>
            <b/>
            <sz val="9"/>
            <color indexed="81"/>
            <rFont val="Tahoma"/>
            <family val="2"/>
          </rPr>
          <t>i</t>
        </r>
      </text>
    </comment>
    <comment ref="F36" authorId="0">
      <text>
        <r>
          <rPr>
            <b/>
            <sz val="9"/>
            <color indexed="81"/>
            <rFont val="Tahoma"/>
            <family val="2"/>
          </rPr>
          <t>i</t>
        </r>
      </text>
    </comment>
    <comment ref="G36" authorId="0">
      <text>
        <r>
          <rPr>
            <b/>
            <sz val="9"/>
            <color indexed="81"/>
            <rFont val="Tahoma"/>
            <family val="2"/>
          </rPr>
          <t>i</t>
        </r>
      </text>
    </comment>
    <comment ref="H36" authorId="0">
      <text>
        <r>
          <rPr>
            <b/>
            <sz val="9"/>
            <color indexed="81"/>
            <rFont val="Tahoma"/>
            <family val="2"/>
          </rPr>
          <t>i</t>
        </r>
      </text>
    </comment>
    <comment ref="I36" authorId="0">
      <text>
        <r>
          <rPr>
            <b/>
            <sz val="9"/>
            <color indexed="81"/>
            <rFont val="Tahoma"/>
            <family val="2"/>
          </rPr>
          <t>i</t>
        </r>
      </text>
    </comment>
    <comment ref="J36" authorId="0">
      <text>
        <r>
          <rPr>
            <b/>
            <sz val="9"/>
            <color indexed="81"/>
            <rFont val="Tahoma"/>
            <family val="2"/>
          </rPr>
          <t>i</t>
        </r>
      </text>
    </comment>
    <comment ref="K36" authorId="0">
      <text>
        <r>
          <rPr>
            <b/>
            <sz val="9"/>
            <color indexed="81"/>
            <rFont val="Tahoma"/>
            <family val="2"/>
          </rPr>
          <t>i</t>
        </r>
      </text>
    </comment>
    <comment ref="L36" authorId="0">
      <text>
        <r>
          <rPr>
            <b/>
            <sz val="9"/>
            <color indexed="81"/>
            <rFont val="Tahoma"/>
            <family val="2"/>
          </rPr>
          <t>i</t>
        </r>
      </text>
    </comment>
    <comment ref="M36" authorId="0">
      <text>
        <r>
          <rPr>
            <b/>
            <sz val="9"/>
            <color indexed="81"/>
            <rFont val="Tahoma"/>
            <family val="2"/>
          </rPr>
          <t>i</t>
        </r>
      </text>
    </comment>
    <comment ref="N36" authorId="0">
      <text>
        <r>
          <rPr>
            <b/>
            <sz val="9"/>
            <color indexed="81"/>
            <rFont val="Tahoma"/>
            <family val="2"/>
          </rPr>
          <t>i</t>
        </r>
      </text>
    </comment>
    <comment ref="O36" authorId="0">
      <text>
        <r>
          <rPr>
            <b/>
            <sz val="9"/>
            <color indexed="81"/>
            <rFont val="Tahoma"/>
            <family val="2"/>
          </rPr>
          <t>i</t>
        </r>
      </text>
    </comment>
    <comment ref="P36" authorId="0">
      <text>
        <r>
          <rPr>
            <b/>
            <sz val="9"/>
            <color indexed="81"/>
            <rFont val="Tahoma"/>
            <family val="2"/>
          </rPr>
          <t>i</t>
        </r>
      </text>
    </comment>
  </commentList>
</comments>
</file>

<file path=xl/comments49.xml><?xml version="1.0" encoding="utf-8"?>
<comments xmlns="http://schemas.openxmlformats.org/spreadsheetml/2006/main">
  <authors>
    <author>Vladica</author>
  </authors>
  <commentList>
    <comment ref="P23" authorId="0">
      <text>
        <r>
          <rPr>
            <b/>
            <sz val="9"/>
            <color indexed="81"/>
            <rFont val="Tahoma"/>
            <family val="2"/>
          </rPr>
          <t>i</t>
        </r>
      </text>
    </comment>
    <comment ref="P24" authorId="0">
      <text>
        <r>
          <rPr>
            <b/>
            <sz val="9"/>
            <color indexed="81"/>
            <rFont val="Tahoma"/>
            <family val="2"/>
          </rPr>
          <t>i</t>
        </r>
      </text>
    </comment>
    <comment ref="P25" authorId="0">
      <text>
        <r>
          <rPr>
            <b/>
            <sz val="9"/>
            <color indexed="81"/>
            <rFont val="Tahoma"/>
            <family val="2"/>
          </rPr>
          <t>i</t>
        </r>
      </text>
    </comment>
  </commentList>
</comments>
</file>

<file path=xl/comments5.xml><?xml version="1.0" encoding="utf-8"?>
<comments xmlns="http://schemas.openxmlformats.org/spreadsheetml/2006/main">
  <authors>
    <author>Vladica</author>
  </authors>
  <commentList>
    <comment ref="E23" authorId="0">
      <text>
        <r>
          <rPr>
            <b/>
            <sz val="9"/>
            <color indexed="81"/>
            <rFont val="Tahoma"/>
            <family val="2"/>
          </rPr>
          <t>e</t>
        </r>
      </text>
    </comment>
    <comment ref="E25" authorId="0">
      <text>
        <r>
          <rPr>
            <b/>
            <sz val="9"/>
            <color indexed="81"/>
            <rFont val="Tahoma"/>
            <family val="2"/>
          </rPr>
          <t>u</t>
        </r>
      </text>
    </comment>
    <comment ref="F25" authorId="0">
      <text>
        <r>
          <rPr>
            <b/>
            <sz val="9"/>
            <color indexed="81"/>
            <rFont val="Tahoma"/>
            <family val="2"/>
          </rPr>
          <t>u</t>
        </r>
      </text>
    </comment>
    <comment ref="E34" authorId="0">
      <text>
        <r>
          <rPr>
            <b/>
            <sz val="9"/>
            <color indexed="81"/>
            <rFont val="Tahoma"/>
            <family val="2"/>
          </rPr>
          <t>e</t>
        </r>
      </text>
    </comment>
    <comment ref="E36" authorId="0">
      <text>
        <r>
          <rPr>
            <b/>
            <sz val="9"/>
            <color indexed="81"/>
            <rFont val="Tahoma"/>
            <family val="2"/>
          </rPr>
          <t>u</t>
        </r>
      </text>
    </comment>
    <comment ref="F36" authorId="0">
      <text>
        <r>
          <rPr>
            <b/>
            <sz val="9"/>
            <color indexed="81"/>
            <rFont val="Tahoma"/>
            <family val="2"/>
          </rPr>
          <t>u</t>
        </r>
      </text>
    </comment>
    <comment ref="E45" authorId="0">
      <text>
        <r>
          <rPr>
            <b/>
            <sz val="9"/>
            <color indexed="81"/>
            <rFont val="Tahoma"/>
            <family val="2"/>
          </rPr>
          <t>e</t>
        </r>
      </text>
    </comment>
    <comment ref="E47" authorId="0">
      <text>
        <r>
          <rPr>
            <b/>
            <sz val="9"/>
            <color indexed="81"/>
            <rFont val="Tahoma"/>
            <family val="2"/>
          </rPr>
          <t>u</t>
        </r>
      </text>
    </comment>
    <comment ref="F47" authorId="0">
      <text>
        <r>
          <rPr>
            <b/>
            <sz val="9"/>
            <color indexed="81"/>
            <rFont val="Tahoma"/>
            <family val="2"/>
          </rPr>
          <t>u</t>
        </r>
      </text>
    </comment>
  </commentList>
</comments>
</file>

<file path=xl/comments50.xml><?xml version="1.0" encoding="utf-8"?>
<comments xmlns="http://schemas.openxmlformats.org/spreadsheetml/2006/main">
  <authors>
    <author>Vladica</author>
  </authors>
  <commentList>
    <comment ref="D27" authorId="0">
      <text>
        <r>
          <rPr>
            <b/>
            <sz val="9"/>
            <color indexed="81"/>
            <rFont val="Tahoma"/>
            <family val="2"/>
          </rPr>
          <t>b</t>
        </r>
      </text>
    </comment>
    <comment ref="D39" authorId="0">
      <text>
        <r>
          <rPr>
            <b/>
            <sz val="9"/>
            <color indexed="81"/>
            <rFont val="Tahoma"/>
            <family val="2"/>
          </rPr>
          <t>b</t>
        </r>
      </text>
    </comment>
    <comment ref="D51" authorId="0">
      <text>
        <r>
          <rPr>
            <b/>
            <sz val="9"/>
            <color indexed="81"/>
            <rFont val="Tahoma"/>
            <family val="2"/>
          </rPr>
          <t>b</t>
        </r>
      </text>
    </comment>
  </commentList>
</comments>
</file>

<file path=xl/comments51.xml><?xml version="1.0" encoding="utf-8"?>
<comments xmlns="http://schemas.openxmlformats.org/spreadsheetml/2006/main">
  <authors>
    <author>Vladica</author>
  </authors>
  <commentList>
    <comment ref="F24" authorId="0">
      <text>
        <r>
          <rPr>
            <b/>
            <sz val="9"/>
            <color indexed="81"/>
            <rFont val="Tahoma"/>
            <family val="2"/>
          </rPr>
          <t>i</t>
        </r>
      </text>
    </comment>
    <comment ref="G24" authorId="0">
      <text>
        <r>
          <rPr>
            <b/>
            <sz val="9"/>
            <color indexed="81"/>
            <rFont val="Tahoma"/>
            <family val="2"/>
          </rPr>
          <t>i</t>
        </r>
      </text>
    </comment>
    <comment ref="H24" authorId="0">
      <text>
        <r>
          <rPr>
            <b/>
            <sz val="9"/>
            <color indexed="81"/>
            <rFont val="Tahoma"/>
            <family val="2"/>
          </rPr>
          <t>i</t>
        </r>
      </text>
    </comment>
    <comment ref="I24" authorId="0">
      <text>
        <r>
          <rPr>
            <b/>
            <sz val="9"/>
            <color indexed="81"/>
            <rFont val="Tahoma"/>
            <family val="2"/>
          </rPr>
          <t>i</t>
        </r>
      </text>
    </comment>
    <comment ref="J24" authorId="0">
      <text>
        <r>
          <rPr>
            <b/>
            <sz val="9"/>
            <color indexed="81"/>
            <rFont val="Tahoma"/>
            <family val="2"/>
          </rPr>
          <t>i</t>
        </r>
      </text>
    </comment>
    <comment ref="K24" authorId="0">
      <text>
        <r>
          <rPr>
            <b/>
            <sz val="9"/>
            <color indexed="81"/>
            <rFont val="Tahoma"/>
            <family val="2"/>
          </rPr>
          <t>i</t>
        </r>
      </text>
    </comment>
    <comment ref="L24" authorId="0">
      <text>
        <r>
          <rPr>
            <b/>
            <sz val="9"/>
            <color indexed="81"/>
            <rFont val="Tahoma"/>
            <family val="2"/>
          </rPr>
          <t>i</t>
        </r>
      </text>
    </comment>
    <comment ref="F36" authorId="0">
      <text>
        <r>
          <rPr>
            <b/>
            <sz val="9"/>
            <color indexed="81"/>
            <rFont val="Tahoma"/>
            <family val="2"/>
          </rPr>
          <t>i</t>
        </r>
      </text>
    </comment>
    <comment ref="G36" authorId="0">
      <text>
        <r>
          <rPr>
            <b/>
            <sz val="9"/>
            <color indexed="81"/>
            <rFont val="Tahoma"/>
            <family val="2"/>
          </rPr>
          <t>i</t>
        </r>
      </text>
    </comment>
    <comment ref="H36" authorId="0">
      <text>
        <r>
          <rPr>
            <b/>
            <sz val="9"/>
            <color indexed="81"/>
            <rFont val="Tahoma"/>
            <family val="2"/>
          </rPr>
          <t>i</t>
        </r>
      </text>
    </comment>
    <comment ref="I36" authorId="0">
      <text>
        <r>
          <rPr>
            <b/>
            <sz val="9"/>
            <color indexed="81"/>
            <rFont val="Tahoma"/>
            <family val="2"/>
          </rPr>
          <t>i</t>
        </r>
      </text>
    </comment>
    <comment ref="J36" authorId="0">
      <text>
        <r>
          <rPr>
            <b/>
            <sz val="9"/>
            <color indexed="81"/>
            <rFont val="Tahoma"/>
            <family val="2"/>
          </rPr>
          <t>i</t>
        </r>
      </text>
    </comment>
    <comment ref="K36" authorId="0">
      <text>
        <r>
          <rPr>
            <b/>
            <sz val="9"/>
            <color indexed="81"/>
            <rFont val="Tahoma"/>
            <family val="2"/>
          </rPr>
          <t>i</t>
        </r>
      </text>
    </comment>
    <comment ref="L36" authorId="0">
      <text>
        <r>
          <rPr>
            <b/>
            <sz val="9"/>
            <color indexed="81"/>
            <rFont val="Tahoma"/>
            <family val="2"/>
          </rPr>
          <t>i</t>
        </r>
      </text>
    </comment>
  </commentList>
</comments>
</file>

<file path=xl/comments52.xml><?xml version="1.0" encoding="utf-8"?>
<comments xmlns="http://schemas.openxmlformats.org/spreadsheetml/2006/main">
  <authors>
    <author>Vladica</author>
  </authors>
  <commentList>
    <comment ref="P23" authorId="0">
      <text>
        <r>
          <rPr>
            <b/>
            <sz val="9"/>
            <color indexed="81"/>
            <rFont val="Tahoma"/>
            <family val="2"/>
          </rPr>
          <t>p</t>
        </r>
      </text>
    </comment>
    <comment ref="P24" authorId="0">
      <text>
        <r>
          <rPr>
            <b/>
            <sz val="9"/>
            <color indexed="81"/>
            <rFont val="Tahoma"/>
            <family val="2"/>
          </rPr>
          <t>p</t>
        </r>
      </text>
    </comment>
    <comment ref="P32" authorId="0">
      <text>
        <r>
          <rPr>
            <b/>
            <sz val="9"/>
            <color indexed="81"/>
            <rFont val="Tahoma"/>
            <family val="2"/>
          </rPr>
          <t>p</t>
        </r>
      </text>
    </comment>
    <comment ref="P33" authorId="0">
      <text>
        <r>
          <rPr>
            <b/>
            <sz val="9"/>
            <color indexed="81"/>
            <rFont val="Tahoma"/>
            <family val="2"/>
          </rPr>
          <t>p</t>
        </r>
      </text>
    </comment>
    <comment ref="P41" authorId="0">
      <text>
        <r>
          <rPr>
            <b/>
            <sz val="9"/>
            <color indexed="81"/>
            <rFont val="Tahoma"/>
            <family val="2"/>
          </rPr>
          <t>p</t>
        </r>
      </text>
    </comment>
    <comment ref="P42" authorId="0">
      <text>
        <r>
          <rPr>
            <b/>
            <sz val="9"/>
            <color indexed="81"/>
            <rFont val="Tahoma"/>
            <family val="2"/>
          </rPr>
          <t>p</t>
        </r>
      </text>
    </comment>
    <comment ref="P50" authorId="0">
      <text>
        <r>
          <rPr>
            <b/>
            <sz val="9"/>
            <color indexed="81"/>
            <rFont val="Tahoma"/>
            <family val="2"/>
          </rPr>
          <t>p</t>
        </r>
      </text>
    </comment>
    <comment ref="P51" authorId="0">
      <text>
        <r>
          <rPr>
            <b/>
            <sz val="9"/>
            <color indexed="81"/>
            <rFont val="Tahoma"/>
            <family val="2"/>
          </rPr>
          <t>p</t>
        </r>
      </text>
    </comment>
    <comment ref="P59" authorId="0">
      <text>
        <r>
          <rPr>
            <b/>
            <sz val="9"/>
            <color indexed="81"/>
            <rFont val="Tahoma"/>
            <family val="2"/>
          </rPr>
          <t>p</t>
        </r>
      </text>
    </comment>
    <comment ref="P60" authorId="0">
      <text>
        <r>
          <rPr>
            <b/>
            <sz val="9"/>
            <color indexed="81"/>
            <rFont val="Tahoma"/>
            <family val="2"/>
          </rPr>
          <t>p</t>
        </r>
      </text>
    </comment>
    <comment ref="P68" authorId="0">
      <text>
        <r>
          <rPr>
            <b/>
            <sz val="9"/>
            <color indexed="81"/>
            <rFont val="Tahoma"/>
            <family val="2"/>
          </rPr>
          <t>p</t>
        </r>
      </text>
    </comment>
    <comment ref="P69" authorId="0">
      <text>
        <r>
          <rPr>
            <b/>
            <sz val="9"/>
            <color indexed="81"/>
            <rFont val="Tahoma"/>
            <family val="2"/>
          </rPr>
          <t>p</t>
        </r>
      </text>
    </comment>
  </commentList>
</comments>
</file>

<file path=xl/comments53.xml><?xml version="1.0" encoding="utf-8"?>
<comments xmlns="http://schemas.openxmlformats.org/spreadsheetml/2006/main">
  <authors>
    <author>Vladica</author>
  </authors>
  <commentList>
    <comment ref="B37" authorId="0">
      <text>
        <r>
          <rPr>
            <b/>
            <sz val="9"/>
            <color indexed="81"/>
            <rFont val="Tahoma"/>
            <family val="2"/>
          </rPr>
          <t>p</t>
        </r>
      </text>
    </comment>
    <comment ref="C37" authorId="0">
      <text>
        <r>
          <rPr>
            <b/>
            <sz val="9"/>
            <color indexed="81"/>
            <rFont val="Tahoma"/>
            <family val="2"/>
          </rPr>
          <t>p</t>
        </r>
      </text>
    </comment>
    <comment ref="D37" authorId="0">
      <text>
        <r>
          <rPr>
            <b/>
            <sz val="9"/>
            <color indexed="81"/>
            <rFont val="Tahoma"/>
            <family val="2"/>
          </rPr>
          <t>p</t>
        </r>
      </text>
    </comment>
    <comment ref="B59" authorId="0">
      <text>
        <r>
          <rPr>
            <b/>
            <sz val="9"/>
            <color indexed="81"/>
            <rFont val="Tahoma"/>
            <family val="2"/>
          </rPr>
          <t>p</t>
        </r>
      </text>
    </comment>
    <comment ref="C59" authorId="0">
      <text>
        <r>
          <rPr>
            <b/>
            <sz val="9"/>
            <color indexed="81"/>
            <rFont val="Tahoma"/>
            <family val="2"/>
          </rPr>
          <t>p</t>
        </r>
      </text>
    </comment>
    <comment ref="D59" authorId="0">
      <text>
        <r>
          <rPr>
            <b/>
            <sz val="9"/>
            <color indexed="81"/>
            <rFont val="Tahoma"/>
            <family val="2"/>
          </rPr>
          <t>p</t>
        </r>
      </text>
    </comment>
    <comment ref="B81" authorId="0">
      <text>
        <r>
          <rPr>
            <b/>
            <sz val="9"/>
            <color indexed="81"/>
            <rFont val="Tahoma"/>
            <family val="2"/>
          </rPr>
          <t>p</t>
        </r>
      </text>
    </comment>
    <comment ref="C81" authorId="0">
      <text>
        <r>
          <rPr>
            <b/>
            <sz val="9"/>
            <color indexed="81"/>
            <rFont val="Tahoma"/>
            <family val="2"/>
          </rPr>
          <t>p</t>
        </r>
      </text>
    </comment>
    <comment ref="D81" authorId="0">
      <text>
        <r>
          <rPr>
            <b/>
            <sz val="9"/>
            <color indexed="81"/>
            <rFont val="Tahoma"/>
            <family val="2"/>
          </rPr>
          <t>p</t>
        </r>
      </text>
    </comment>
  </commentList>
</comments>
</file>

<file path=xl/comments54.xml><?xml version="1.0" encoding="utf-8"?>
<comments xmlns="http://schemas.openxmlformats.org/spreadsheetml/2006/main">
  <authors>
    <author>Vladica</author>
  </authors>
  <commentList>
    <comment ref="I23" authorId="0">
      <text>
        <r>
          <rPr>
            <b/>
            <sz val="9"/>
            <color indexed="81"/>
            <rFont val="Tahoma"/>
            <family val="2"/>
          </rPr>
          <t>be</t>
        </r>
      </text>
    </comment>
    <comment ref="J23" authorId="0">
      <text>
        <r>
          <rPr>
            <b/>
            <sz val="9"/>
            <color indexed="81"/>
            <rFont val="Tahoma"/>
            <family val="2"/>
          </rPr>
          <t>e</t>
        </r>
      </text>
    </comment>
    <comment ref="K23" authorId="0">
      <text>
        <r>
          <rPr>
            <b/>
            <sz val="9"/>
            <color indexed="81"/>
            <rFont val="Tahoma"/>
            <family val="2"/>
          </rPr>
          <t>e</t>
        </r>
      </text>
    </comment>
    <comment ref="P23" authorId="0">
      <text>
        <r>
          <rPr>
            <b/>
            <sz val="9"/>
            <color indexed="81"/>
            <rFont val="Tahoma"/>
            <family val="2"/>
          </rPr>
          <t>p</t>
        </r>
      </text>
    </comment>
    <comment ref="I24" authorId="0">
      <text>
        <r>
          <rPr>
            <b/>
            <sz val="9"/>
            <color indexed="81"/>
            <rFont val="Tahoma"/>
            <family val="2"/>
          </rPr>
          <t>be</t>
        </r>
      </text>
    </comment>
    <comment ref="J24" authorId="0">
      <text>
        <r>
          <rPr>
            <b/>
            <sz val="9"/>
            <color indexed="81"/>
            <rFont val="Tahoma"/>
            <family val="2"/>
          </rPr>
          <t>e</t>
        </r>
      </text>
    </comment>
    <comment ref="K24" authorId="0">
      <text>
        <r>
          <rPr>
            <b/>
            <sz val="9"/>
            <color indexed="81"/>
            <rFont val="Tahoma"/>
            <family val="2"/>
          </rPr>
          <t>e</t>
        </r>
      </text>
    </comment>
    <comment ref="P24" authorId="0">
      <text>
        <r>
          <rPr>
            <b/>
            <sz val="9"/>
            <color indexed="81"/>
            <rFont val="Tahoma"/>
            <family val="2"/>
          </rPr>
          <t>p</t>
        </r>
      </text>
    </comment>
    <comment ref="I25" authorId="0">
      <text>
        <r>
          <rPr>
            <b/>
            <sz val="9"/>
            <color indexed="81"/>
            <rFont val="Tahoma"/>
            <family val="2"/>
          </rPr>
          <t>be</t>
        </r>
      </text>
    </comment>
    <comment ref="J25" authorId="0">
      <text>
        <r>
          <rPr>
            <b/>
            <sz val="9"/>
            <color indexed="81"/>
            <rFont val="Tahoma"/>
            <family val="2"/>
          </rPr>
          <t>e</t>
        </r>
      </text>
    </comment>
    <comment ref="K25" authorId="0">
      <text>
        <r>
          <rPr>
            <b/>
            <sz val="9"/>
            <color indexed="81"/>
            <rFont val="Tahoma"/>
            <family val="2"/>
          </rPr>
          <t>e</t>
        </r>
      </text>
    </comment>
    <comment ref="P25" authorId="0">
      <text>
        <r>
          <rPr>
            <b/>
            <sz val="9"/>
            <color indexed="81"/>
            <rFont val="Tahoma"/>
            <family val="2"/>
          </rPr>
          <t>p</t>
        </r>
      </text>
    </comment>
  </commentList>
</comments>
</file>

<file path=xl/comments55.xml><?xml version="1.0" encoding="utf-8"?>
<comments xmlns="http://schemas.openxmlformats.org/spreadsheetml/2006/main">
  <authors>
    <author>Vladica</author>
  </authors>
  <commentList>
    <comment ref="H23" authorId="0">
      <text>
        <r>
          <rPr>
            <b/>
            <sz val="9"/>
            <color indexed="81"/>
            <rFont val="Tahoma"/>
            <family val="2"/>
          </rPr>
          <t>b</t>
        </r>
      </text>
    </comment>
    <comment ref="J23" authorId="0">
      <text>
        <r>
          <rPr>
            <b/>
            <sz val="9"/>
            <color indexed="81"/>
            <rFont val="Tahoma"/>
            <family val="2"/>
          </rPr>
          <t>b</t>
        </r>
      </text>
    </comment>
    <comment ref="H24" authorId="0">
      <text>
        <r>
          <rPr>
            <b/>
            <sz val="9"/>
            <color indexed="81"/>
            <rFont val="Tahoma"/>
            <family val="2"/>
          </rPr>
          <t>b</t>
        </r>
      </text>
    </comment>
    <comment ref="J24" authorId="0">
      <text>
        <r>
          <rPr>
            <b/>
            <sz val="9"/>
            <color indexed="81"/>
            <rFont val="Tahoma"/>
            <family val="2"/>
          </rPr>
          <t>b</t>
        </r>
      </text>
    </comment>
    <comment ref="H25" authorId="0">
      <text>
        <r>
          <rPr>
            <b/>
            <sz val="9"/>
            <color indexed="81"/>
            <rFont val="Tahoma"/>
            <family val="2"/>
          </rPr>
          <t>b</t>
        </r>
      </text>
    </comment>
    <comment ref="J25" authorId="0">
      <text>
        <r>
          <rPr>
            <b/>
            <sz val="9"/>
            <color indexed="81"/>
            <rFont val="Tahoma"/>
            <family val="2"/>
          </rPr>
          <t>b</t>
        </r>
      </text>
    </comment>
  </commentList>
</comments>
</file>

<file path=xl/comments56.xml><?xml version="1.0" encoding="utf-8"?>
<comments xmlns="http://schemas.openxmlformats.org/spreadsheetml/2006/main">
  <authors>
    <author>Vladica</author>
  </authors>
  <commentList>
    <comment ref="F23" authorId="0">
      <text>
        <r>
          <rPr>
            <b/>
            <sz val="9"/>
            <color indexed="81"/>
            <rFont val="Tahoma"/>
            <family val="2"/>
          </rPr>
          <t>b</t>
        </r>
      </text>
    </comment>
    <comment ref="F24" authorId="0">
      <text>
        <r>
          <rPr>
            <b/>
            <sz val="9"/>
            <color indexed="81"/>
            <rFont val="Tahoma"/>
            <family val="2"/>
          </rPr>
          <t>b</t>
        </r>
      </text>
    </comment>
    <comment ref="F25" authorId="0">
      <text>
        <r>
          <rPr>
            <b/>
            <sz val="9"/>
            <color indexed="81"/>
            <rFont val="Tahoma"/>
            <family val="2"/>
          </rPr>
          <t>b</t>
        </r>
      </text>
    </comment>
    <comment ref="F33" authorId="0">
      <text>
        <r>
          <rPr>
            <b/>
            <sz val="9"/>
            <color indexed="81"/>
            <rFont val="Tahoma"/>
            <family val="2"/>
          </rPr>
          <t>b</t>
        </r>
      </text>
    </comment>
    <comment ref="F34" authorId="0">
      <text>
        <r>
          <rPr>
            <b/>
            <sz val="9"/>
            <color indexed="81"/>
            <rFont val="Tahoma"/>
            <family val="2"/>
          </rPr>
          <t>b</t>
        </r>
      </text>
    </comment>
    <comment ref="F35" authorId="0">
      <text>
        <r>
          <rPr>
            <b/>
            <sz val="9"/>
            <color indexed="81"/>
            <rFont val="Tahoma"/>
            <family val="2"/>
          </rPr>
          <t>b</t>
        </r>
      </text>
    </comment>
  </commentList>
</comments>
</file>

<file path=xl/comments57.xml><?xml version="1.0" encoding="utf-8"?>
<comments xmlns="http://schemas.openxmlformats.org/spreadsheetml/2006/main">
  <authors>
    <author>Vladica</author>
  </authors>
  <commentList>
    <comment ref="G23" authorId="0">
      <text>
        <r>
          <rPr>
            <b/>
            <sz val="9"/>
            <color indexed="81"/>
            <rFont val="Tahoma"/>
            <family val="2"/>
          </rPr>
          <t>b</t>
        </r>
      </text>
    </comment>
    <comment ref="G39" authorId="0">
      <text>
        <r>
          <rPr>
            <b/>
            <sz val="9"/>
            <color indexed="81"/>
            <rFont val="Tahoma"/>
            <family val="2"/>
          </rPr>
          <t>b</t>
        </r>
      </text>
    </comment>
  </commentList>
</comments>
</file>

<file path=xl/comments58.xml><?xml version="1.0" encoding="utf-8"?>
<comments xmlns="http://schemas.openxmlformats.org/spreadsheetml/2006/main">
  <authors>
    <author>Vladica</author>
  </authors>
  <commentList>
    <comment ref="B23" authorId="0">
      <text>
        <r>
          <rPr>
            <b/>
            <sz val="9"/>
            <color indexed="81"/>
            <rFont val="Tahoma"/>
            <family val="2"/>
          </rPr>
          <t>i</t>
        </r>
      </text>
    </comment>
    <comment ref="C23" authorId="0">
      <text>
        <r>
          <rPr>
            <b/>
            <sz val="9"/>
            <color indexed="81"/>
            <rFont val="Tahoma"/>
            <family val="2"/>
          </rPr>
          <t>i</t>
        </r>
      </text>
    </comment>
    <comment ref="D23" authorId="0">
      <text>
        <r>
          <rPr>
            <b/>
            <sz val="9"/>
            <color indexed="81"/>
            <rFont val="Tahoma"/>
            <family val="2"/>
          </rPr>
          <t>i</t>
        </r>
      </text>
    </comment>
    <comment ref="E23" authorId="0">
      <text>
        <r>
          <rPr>
            <b/>
            <sz val="9"/>
            <color indexed="81"/>
            <rFont val="Tahoma"/>
            <family val="2"/>
          </rPr>
          <t>i</t>
        </r>
      </text>
    </comment>
    <comment ref="F23" authorId="0">
      <text>
        <r>
          <rPr>
            <b/>
            <sz val="9"/>
            <color indexed="81"/>
            <rFont val="Tahoma"/>
            <family val="2"/>
          </rPr>
          <t>i</t>
        </r>
      </text>
    </comment>
    <comment ref="G23" authorId="0">
      <text>
        <r>
          <rPr>
            <b/>
            <sz val="9"/>
            <color indexed="81"/>
            <rFont val="Tahoma"/>
            <family val="2"/>
          </rPr>
          <t>i</t>
        </r>
      </text>
    </comment>
    <comment ref="H23" authorId="0">
      <text>
        <r>
          <rPr>
            <b/>
            <sz val="9"/>
            <color indexed="81"/>
            <rFont val="Tahoma"/>
            <family val="2"/>
          </rPr>
          <t>i</t>
        </r>
      </text>
    </comment>
    <comment ref="I23" authorId="0">
      <text>
        <r>
          <rPr>
            <b/>
            <sz val="9"/>
            <color indexed="81"/>
            <rFont val="Tahoma"/>
            <family val="2"/>
          </rPr>
          <t>i</t>
        </r>
      </text>
    </comment>
    <comment ref="J23" authorId="0">
      <text>
        <r>
          <rPr>
            <b/>
            <sz val="9"/>
            <color indexed="81"/>
            <rFont val="Tahoma"/>
            <family val="2"/>
          </rPr>
          <t>i</t>
        </r>
      </text>
    </comment>
    <comment ref="B24" authorId="0">
      <text>
        <r>
          <rPr>
            <b/>
            <sz val="9"/>
            <color indexed="81"/>
            <rFont val="Tahoma"/>
            <family val="2"/>
          </rPr>
          <t>i</t>
        </r>
      </text>
    </comment>
    <comment ref="E24" authorId="0">
      <text>
        <r>
          <rPr>
            <b/>
            <sz val="9"/>
            <color indexed="81"/>
            <rFont val="Tahoma"/>
            <family val="2"/>
          </rPr>
          <t>i</t>
        </r>
      </text>
    </comment>
    <comment ref="F24" authorId="0">
      <text>
        <r>
          <rPr>
            <b/>
            <sz val="9"/>
            <color indexed="81"/>
            <rFont val="Tahoma"/>
            <family val="2"/>
          </rPr>
          <t>i</t>
        </r>
      </text>
    </comment>
    <comment ref="H24" authorId="0">
      <text>
        <r>
          <rPr>
            <b/>
            <sz val="9"/>
            <color indexed="81"/>
            <rFont val="Tahoma"/>
            <family val="2"/>
          </rPr>
          <t>i</t>
        </r>
      </text>
    </comment>
    <comment ref="B34" authorId="0">
      <text>
        <r>
          <rPr>
            <b/>
            <sz val="9"/>
            <color indexed="81"/>
            <rFont val="Tahoma"/>
            <family val="2"/>
          </rPr>
          <t>i</t>
        </r>
      </text>
    </comment>
    <comment ref="C34" authorId="0">
      <text>
        <r>
          <rPr>
            <b/>
            <sz val="9"/>
            <color indexed="81"/>
            <rFont val="Tahoma"/>
            <family val="2"/>
          </rPr>
          <t>i</t>
        </r>
      </text>
    </comment>
    <comment ref="D34" authorId="0">
      <text>
        <r>
          <rPr>
            <b/>
            <sz val="9"/>
            <color indexed="81"/>
            <rFont val="Tahoma"/>
            <family val="2"/>
          </rPr>
          <t>i</t>
        </r>
      </text>
    </comment>
    <comment ref="E34" authorId="0">
      <text>
        <r>
          <rPr>
            <b/>
            <sz val="9"/>
            <color indexed="81"/>
            <rFont val="Tahoma"/>
            <family val="2"/>
          </rPr>
          <t>i</t>
        </r>
      </text>
    </comment>
    <comment ref="F34" authorId="0">
      <text>
        <r>
          <rPr>
            <b/>
            <sz val="9"/>
            <color indexed="81"/>
            <rFont val="Tahoma"/>
            <family val="2"/>
          </rPr>
          <t>i</t>
        </r>
      </text>
    </comment>
    <comment ref="G34" authorId="0">
      <text>
        <r>
          <rPr>
            <b/>
            <sz val="9"/>
            <color indexed="81"/>
            <rFont val="Tahoma"/>
            <family val="2"/>
          </rPr>
          <t>i</t>
        </r>
      </text>
    </comment>
    <comment ref="H34" authorId="0">
      <text>
        <r>
          <rPr>
            <b/>
            <sz val="9"/>
            <color indexed="81"/>
            <rFont val="Tahoma"/>
            <family val="2"/>
          </rPr>
          <t>i</t>
        </r>
      </text>
    </comment>
    <comment ref="I34" authorId="0">
      <text>
        <r>
          <rPr>
            <b/>
            <sz val="9"/>
            <color indexed="81"/>
            <rFont val="Tahoma"/>
            <family val="2"/>
          </rPr>
          <t>i</t>
        </r>
      </text>
    </comment>
    <comment ref="J34" authorId="0">
      <text>
        <r>
          <rPr>
            <b/>
            <sz val="9"/>
            <color indexed="81"/>
            <rFont val="Tahoma"/>
            <family val="2"/>
          </rPr>
          <t>i</t>
        </r>
      </text>
    </comment>
    <comment ref="B35" authorId="0">
      <text>
        <r>
          <rPr>
            <b/>
            <sz val="9"/>
            <color indexed="81"/>
            <rFont val="Tahoma"/>
            <family val="2"/>
          </rPr>
          <t>i</t>
        </r>
      </text>
    </comment>
    <comment ref="E35" authorId="0">
      <text>
        <r>
          <rPr>
            <b/>
            <sz val="9"/>
            <color indexed="81"/>
            <rFont val="Tahoma"/>
            <family val="2"/>
          </rPr>
          <t>i</t>
        </r>
      </text>
    </comment>
    <comment ref="F35" authorId="0">
      <text>
        <r>
          <rPr>
            <b/>
            <sz val="9"/>
            <color indexed="81"/>
            <rFont val="Tahoma"/>
            <family val="2"/>
          </rPr>
          <t>i</t>
        </r>
      </text>
    </comment>
    <comment ref="H35" authorId="0">
      <text>
        <r>
          <rPr>
            <b/>
            <sz val="9"/>
            <color indexed="81"/>
            <rFont val="Tahoma"/>
            <family val="2"/>
          </rPr>
          <t>i</t>
        </r>
      </text>
    </comment>
  </commentList>
</comments>
</file>

<file path=xl/comments59.xml><?xml version="1.0" encoding="utf-8"?>
<comments xmlns="http://schemas.openxmlformats.org/spreadsheetml/2006/main">
  <authors>
    <author>Vladica</author>
  </authors>
  <commentList>
    <comment ref="D24" authorId="0">
      <text>
        <r>
          <rPr>
            <b/>
            <sz val="9"/>
            <color indexed="81"/>
            <rFont val="Tahoma"/>
            <family val="2"/>
          </rPr>
          <t>p</t>
        </r>
      </text>
    </comment>
    <comment ref="D25" authorId="0">
      <text>
        <r>
          <rPr>
            <b/>
            <sz val="9"/>
            <color indexed="81"/>
            <rFont val="Tahoma"/>
            <family val="2"/>
          </rPr>
          <t>p</t>
        </r>
      </text>
    </comment>
    <comment ref="D26" authorId="0">
      <text>
        <r>
          <rPr>
            <b/>
            <sz val="9"/>
            <color indexed="81"/>
            <rFont val="Tahoma"/>
            <family val="2"/>
          </rPr>
          <t>p</t>
        </r>
      </text>
    </comment>
    <comment ref="D35" authorId="0">
      <text>
        <r>
          <rPr>
            <b/>
            <sz val="9"/>
            <color indexed="81"/>
            <rFont val="Tahoma"/>
            <family val="2"/>
          </rPr>
          <t>p</t>
        </r>
      </text>
    </comment>
    <comment ref="D36" authorId="0">
      <text>
        <r>
          <rPr>
            <b/>
            <sz val="9"/>
            <color indexed="81"/>
            <rFont val="Tahoma"/>
            <family val="2"/>
          </rPr>
          <t>p</t>
        </r>
      </text>
    </comment>
    <comment ref="D37" authorId="0">
      <text>
        <r>
          <rPr>
            <b/>
            <sz val="9"/>
            <color indexed="81"/>
            <rFont val="Tahoma"/>
            <family val="2"/>
          </rPr>
          <t>p</t>
        </r>
      </text>
    </comment>
  </commentList>
</comments>
</file>

<file path=xl/comments6.xml><?xml version="1.0" encoding="utf-8"?>
<comments xmlns="http://schemas.openxmlformats.org/spreadsheetml/2006/main">
  <authors>
    <author>Vladica</author>
  </authors>
  <commentList>
    <comment ref="Q33" authorId="0">
      <text>
        <r>
          <rPr>
            <b/>
            <sz val="9"/>
            <color indexed="81"/>
            <rFont val="Tahoma"/>
            <family val="2"/>
          </rPr>
          <t>e</t>
        </r>
      </text>
    </comment>
    <comment ref="Q34" authorId="0">
      <text>
        <r>
          <rPr>
            <b/>
            <sz val="9"/>
            <color indexed="81"/>
            <rFont val="Tahoma"/>
            <family val="2"/>
          </rPr>
          <t>e</t>
        </r>
      </text>
    </comment>
    <comment ref="Q35" authorId="0">
      <text>
        <r>
          <rPr>
            <b/>
            <sz val="9"/>
            <color indexed="81"/>
            <rFont val="Tahoma"/>
            <family val="2"/>
          </rPr>
          <t>e</t>
        </r>
      </text>
    </comment>
  </commentList>
</comments>
</file>

<file path=xl/comments60.xml><?xml version="1.0" encoding="utf-8"?>
<comments xmlns="http://schemas.openxmlformats.org/spreadsheetml/2006/main">
  <authors>
    <author>Vladica</author>
  </authors>
  <commentList>
    <comment ref="B23" authorId="0">
      <text>
        <r>
          <rPr>
            <b/>
            <sz val="9"/>
            <color indexed="81"/>
            <rFont val="Tahoma"/>
            <family val="2"/>
          </rPr>
          <t>e</t>
        </r>
      </text>
    </comment>
    <comment ref="B34" authorId="0">
      <text>
        <r>
          <rPr>
            <b/>
            <sz val="9"/>
            <color indexed="81"/>
            <rFont val="Tahoma"/>
            <family val="2"/>
          </rPr>
          <t>e</t>
        </r>
      </text>
    </comment>
    <comment ref="B45" authorId="0">
      <text>
        <r>
          <rPr>
            <b/>
            <sz val="9"/>
            <color indexed="81"/>
            <rFont val="Tahoma"/>
            <family val="2"/>
          </rPr>
          <t>e</t>
        </r>
      </text>
    </comment>
  </commentList>
</comments>
</file>

<file path=xl/comments61.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H24" authorId="0">
      <text>
        <r>
          <rPr>
            <b/>
            <sz val="9"/>
            <color indexed="81"/>
            <rFont val="Tahoma"/>
            <family val="2"/>
          </rPr>
          <t>b</t>
        </r>
      </text>
    </comment>
    <comment ref="B25" authorId="0">
      <text>
        <r>
          <rPr>
            <b/>
            <sz val="9"/>
            <color indexed="81"/>
            <rFont val="Tahoma"/>
            <family val="2"/>
          </rPr>
          <t>b</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H35" authorId="0">
      <text>
        <r>
          <rPr>
            <b/>
            <sz val="9"/>
            <color indexed="81"/>
            <rFont val="Tahoma"/>
            <family val="2"/>
          </rPr>
          <t>b</t>
        </r>
      </text>
    </comment>
    <comment ref="B36" authorId="0">
      <text>
        <r>
          <rPr>
            <b/>
            <sz val="9"/>
            <color indexed="81"/>
            <rFont val="Tahoma"/>
            <family val="2"/>
          </rPr>
          <t>b</t>
        </r>
      </text>
    </comment>
    <comment ref="B45" authorId="0">
      <text>
        <r>
          <rPr>
            <b/>
            <sz val="9"/>
            <color indexed="81"/>
            <rFont val="Tahoma"/>
            <family val="2"/>
          </rPr>
          <t>e</t>
        </r>
      </text>
    </comment>
    <comment ref="C45" authorId="0">
      <text>
        <r>
          <rPr>
            <b/>
            <sz val="9"/>
            <color indexed="81"/>
            <rFont val="Tahoma"/>
            <family val="2"/>
          </rPr>
          <t>e</t>
        </r>
      </text>
    </comment>
    <comment ref="D45" authorId="0">
      <text>
        <r>
          <rPr>
            <b/>
            <sz val="9"/>
            <color indexed="81"/>
            <rFont val="Tahoma"/>
            <family val="2"/>
          </rPr>
          <t>e</t>
        </r>
      </text>
    </comment>
    <comment ref="E45" authorId="0">
      <text>
        <r>
          <rPr>
            <b/>
            <sz val="9"/>
            <color indexed="81"/>
            <rFont val="Tahoma"/>
            <family val="2"/>
          </rPr>
          <t>e</t>
        </r>
      </text>
    </comment>
    <comment ref="F45" authorId="0">
      <text>
        <r>
          <rPr>
            <b/>
            <sz val="9"/>
            <color indexed="81"/>
            <rFont val="Tahoma"/>
            <family val="2"/>
          </rPr>
          <t>e</t>
        </r>
      </text>
    </comment>
    <comment ref="G45" authorId="0">
      <text>
        <r>
          <rPr>
            <b/>
            <sz val="9"/>
            <color indexed="81"/>
            <rFont val="Tahoma"/>
            <family val="2"/>
          </rPr>
          <t>e</t>
        </r>
      </text>
    </comment>
    <comment ref="H45" authorId="0">
      <text>
        <r>
          <rPr>
            <b/>
            <sz val="9"/>
            <color indexed="81"/>
            <rFont val="Tahoma"/>
            <family val="2"/>
          </rPr>
          <t>e</t>
        </r>
      </text>
    </comment>
    <comment ref="I45" authorId="0">
      <text>
        <r>
          <rPr>
            <b/>
            <sz val="9"/>
            <color indexed="81"/>
            <rFont val="Tahoma"/>
            <family val="2"/>
          </rPr>
          <t>e</t>
        </r>
      </text>
    </comment>
    <comment ref="J45" authorId="0">
      <text>
        <r>
          <rPr>
            <b/>
            <sz val="9"/>
            <color indexed="81"/>
            <rFont val="Tahoma"/>
            <family val="2"/>
          </rPr>
          <t>e</t>
        </r>
      </text>
    </comment>
    <comment ref="K45" authorId="0">
      <text>
        <r>
          <rPr>
            <b/>
            <sz val="9"/>
            <color indexed="81"/>
            <rFont val="Tahoma"/>
            <family val="2"/>
          </rPr>
          <t>e</t>
        </r>
      </text>
    </comment>
    <comment ref="L45" authorId="0">
      <text>
        <r>
          <rPr>
            <b/>
            <sz val="9"/>
            <color indexed="81"/>
            <rFont val="Tahoma"/>
            <family val="2"/>
          </rPr>
          <t>e</t>
        </r>
      </text>
    </comment>
    <comment ref="H46" authorId="0">
      <text>
        <r>
          <rPr>
            <b/>
            <sz val="9"/>
            <color indexed="81"/>
            <rFont val="Tahoma"/>
            <family val="2"/>
          </rPr>
          <t>b</t>
        </r>
      </text>
    </comment>
    <comment ref="B47" authorId="0">
      <text>
        <r>
          <rPr>
            <b/>
            <sz val="9"/>
            <color indexed="81"/>
            <rFont val="Tahoma"/>
            <family val="2"/>
          </rPr>
          <t>b</t>
        </r>
      </text>
    </comment>
  </commentList>
</comments>
</file>

<file path=xl/comments62.xml><?xml version="1.0" encoding="utf-8"?>
<comments xmlns="http://schemas.openxmlformats.org/spreadsheetml/2006/main">
  <authors>
    <author>Vladica</author>
  </authors>
  <commentList>
    <comment ref="L33" authorId="0">
      <text>
        <r>
          <rPr>
            <b/>
            <sz val="9"/>
            <color indexed="81"/>
            <rFont val="Tahoma"/>
            <family val="2"/>
          </rPr>
          <t>b</t>
        </r>
      </text>
    </comment>
    <comment ref="O34" authorId="0">
      <text>
        <r>
          <rPr>
            <b/>
            <sz val="9"/>
            <color indexed="81"/>
            <rFont val="Tahoma"/>
            <family val="2"/>
          </rPr>
          <t>p</t>
        </r>
      </text>
    </comment>
    <comment ref="P34" authorId="0">
      <text>
        <r>
          <rPr>
            <b/>
            <sz val="9"/>
            <color indexed="81"/>
            <rFont val="Tahoma"/>
            <family val="2"/>
          </rPr>
          <t>p</t>
        </r>
      </text>
    </comment>
    <comment ref="B35" authorId="0">
      <text>
        <r>
          <rPr>
            <b/>
            <sz val="9"/>
            <color indexed="81"/>
            <rFont val="Tahoma"/>
            <family val="2"/>
          </rPr>
          <t>b</t>
        </r>
      </text>
    </comment>
    <comment ref="L35" authorId="0">
      <text>
        <r>
          <rPr>
            <b/>
            <sz val="9"/>
            <color indexed="81"/>
            <rFont val="Tahoma"/>
            <family val="2"/>
          </rPr>
          <t>b</t>
        </r>
      </text>
    </comment>
    <comment ref="N35" authorId="0">
      <text>
        <r>
          <rPr>
            <b/>
            <sz val="9"/>
            <color indexed="81"/>
            <rFont val="Tahoma"/>
            <family val="2"/>
          </rPr>
          <t>b</t>
        </r>
      </text>
    </comment>
  </commentList>
</comments>
</file>

<file path=xl/comments63.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b</t>
        </r>
      </text>
    </comment>
    <comment ref="B33" authorId="0">
      <text>
        <r>
          <rPr>
            <b/>
            <sz val="9"/>
            <color indexed="81"/>
            <rFont val="Tahoma"/>
            <family val="2"/>
          </rPr>
          <t>e</t>
        </r>
      </text>
    </comment>
    <comment ref="C33" authorId="0">
      <text>
        <r>
          <rPr>
            <b/>
            <sz val="9"/>
            <color indexed="81"/>
            <rFont val="Tahoma"/>
            <family val="2"/>
          </rPr>
          <t>e</t>
        </r>
      </text>
    </comment>
    <comment ref="D33" authorId="0">
      <text>
        <r>
          <rPr>
            <b/>
            <sz val="9"/>
            <color indexed="81"/>
            <rFont val="Tahoma"/>
            <family val="2"/>
          </rPr>
          <t>e</t>
        </r>
      </text>
    </comment>
    <comment ref="E33" authorId="0">
      <text>
        <r>
          <rPr>
            <b/>
            <sz val="9"/>
            <color indexed="81"/>
            <rFont val="Tahoma"/>
            <family val="2"/>
          </rPr>
          <t>e</t>
        </r>
      </text>
    </comment>
    <comment ref="F33" authorId="0">
      <text>
        <r>
          <rPr>
            <b/>
            <sz val="9"/>
            <color indexed="81"/>
            <rFont val="Tahoma"/>
            <family val="2"/>
          </rPr>
          <t>e</t>
        </r>
      </text>
    </comment>
    <comment ref="G33" authorId="0">
      <text>
        <r>
          <rPr>
            <b/>
            <sz val="9"/>
            <color indexed="81"/>
            <rFont val="Tahoma"/>
            <family val="2"/>
          </rPr>
          <t>b</t>
        </r>
      </text>
    </comment>
    <comment ref="B43" authorId="0">
      <text>
        <r>
          <rPr>
            <b/>
            <sz val="9"/>
            <color indexed="81"/>
            <rFont val="Tahoma"/>
            <family val="2"/>
          </rPr>
          <t>e</t>
        </r>
      </text>
    </comment>
    <comment ref="C43" authorId="0">
      <text>
        <r>
          <rPr>
            <b/>
            <sz val="9"/>
            <color indexed="81"/>
            <rFont val="Tahoma"/>
            <family val="2"/>
          </rPr>
          <t>e</t>
        </r>
      </text>
    </comment>
    <comment ref="D43" authorId="0">
      <text>
        <r>
          <rPr>
            <b/>
            <sz val="9"/>
            <color indexed="81"/>
            <rFont val="Tahoma"/>
            <family val="2"/>
          </rPr>
          <t>e</t>
        </r>
      </text>
    </comment>
    <comment ref="E43" authorId="0">
      <text>
        <r>
          <rPr>
            <b/>
            <sz val="9"/>
            <color indexed="81"/>
            <rFont val="Tahoma"/>
            <family val="2"/>
          </rPr>
          <t>e</t>
        </r>
      </text>
    </comment>
    <comment ref="F43" authorId="0">
      <text>
        <r>
          <rPr>
            <b/>
            <sz val="9"/>
            <color indexed="81"/>
            <rFont val="Tahoma"/>
            <family val="2"/>
          </rPr>
          <t>e</t>
        </r>
      </text>
    </comment>
    <comment ref="G43" authorId="0">
      <text>
        <r>
          <rPr>
            <b/>
            <sz val="9"/>
            <color indexed="81"/>
            <rFont val="Tahoma"/>
            <family val="2"/>
          </rPr>
          <t>b</t>
        </r>
      </text>
    </comment>
    <comment ref="B53" authorId="0">
      <text>
        <r>
          <rPr>
            <b/>
            <sz val="9"/>
            <color indexed="81"/>
            <rFont val="Tahoma"/>
            <family val="2"/>
          </rPr>
          <t>e</t>
        </r>
      </text>
    </comment>
    <comment ref="C53" authorId="0">
      <text>
        <r>
          <rPr>
            <b/>
            <sz val="9"/>
            <color indexed="81"/>
            <rFont val="Tahoma"/>
            <family val="2"/>
          </rPr>
          <t>e</t>
        </r>
      </text>
    </comment>
    <comment ref="D53" authorId="0">
      <text>
        <r>
          <rPr>
            <b/>
            <sz val="9"/>
            <color indexed="81"/>
            <rFont val="Tahoma"/>
            <family val="2"/>
          </rPr>
          <t>e</t>
        </r>
      </text>
    </comment>
    <comment ref="E53" authorId="0">
      <text>
        <r>
          <rPr>
            <b/>
            <sz val="9"/>
            <color indexed="81"/>
            <rFont val="Tahoma"/>
            <family val="2"/>
          </rPr>
          <t>e</t>
        </r>
      </text>
    </comment>
    <comment ref="F53" authorId="0">
      <text>
        <r>
          <rPr>
            <b/>
            <sz val="9"/>
            <color indexed="81"/>
            <rFont val="Tahoma"/>
            <family val="2"/>
          </rPr>
          <t>e</t>
        </r>
      </text>
    </comment>
    <comment ref="G53" authorId="0">
      <text>
        <r>
          <rPr>
            <b/>
            <sz val="9"/>
            <color indexed="81"/>
            <rFont val="Tahoma"/>
            <family val="2"/>
          </rPr>
          <t>b</t>
        </r>
      </text>
    </comment>
    <comment ref="B63" authorId="0">
      <text>
        <r>
          <rPr>
            <b/>
            <sz val="9"/>
            <color indexed="81"/>
            <rFont val="Tahoma"/>
            <family val="2"/>
          </rPr>
          <t>e</t>
        </r>
      </text>
    </comment>
    <comment ref="C63" authorId="0">
      <text>
        <r>
          <rPr>
            <b/>
            <sz val="9"/>
            <color indexed="81"/>
            <rFont val="Tahoma"/>
            <family val="2"/>
          </rPr>
          <t>e</t>
        </r>
      </text>
    </comment>
    <comment ref="D63" authorId="0">
      <text>
        <r>
          <rPr>
            <b/>
            <sz val="9"/>
            <color indexed="81"/>
            <rFont val="Tahoma"/>
            <family val="2"/>
          </rPr>
          <t>e</t>
        </r>
      </text>
    </comment>
    <comment ref="E63" authorId="0">
      <text>
        <r>
          <rPr>
            <b/>
            <sz val="9"/>
            <color indexed="81"/>
            <rFont val="Tahoma"/>
            <family val="2"/>
          </rPr>
          <t>e</t>
        </r>
      </text>
    </comment>
    <comment ref="F63" authorId="0">
      <text>
        <r>
          <rPr>
            <b/>
            <sz val="9"/>
            <color indexed="81"/>
            <rFont val="Tahoma"/>
            <family val="2"/>
          </rPr>
          <t>e</t>
        </r>
      </text>
    </comment>
    <comment ref="G63" authorId="0">
      <text>
        <r>
          <rPr>
            <b/>
            <sz val="9"/>
            <color indexed="81"/>
            <rFont val="Tahoma"/>
            <family val="2"/>
          </rPr>
          <t>b</t>
        </r>
      </text>
    </comment>
    <comment ref="B73" authorId="0">
      <text>
        <r>
          <rPr>
            <b/>
            <sz val="9"/>
            <color indexed="81"/>
            <rFont val="Tahoma"/>
            <family val="2"/>
          </rPr>
          <t>e</t>
        </r>
      </text>
    </comment>
    <comment ref="C73" authorId="0">
      <text>
        <r>
          <rPr>
            <b/>
            <sz val="9"/>
            <color indexed="81"/>
            <rFont val="Tahoma"/>
            <family val="2"/>
          </rPr>
          <t>e</t>
        </r>
      </text>
    </comment>
    <comment ref="D73" authorId="0">
      <text>
        <r>
          <rPr>
            <b/>
            <sz val="9"/>
            <color indexed="81"/>
            <rFont val="Tahoma"/>
            <family val="2"/>
          </rPr>
          <t>e</t>
        </r>
      </text>
    </comment>
    <comment ref="E73" authorId="0">
      <text>
        <r>
          <rPr>
            <b/>
            <sz val="9"/>
            <color indexed="81"/>
            <rFont val="Tahoma"/>
            <family val="2"/>
          </rPr>
          <t>e</t>
        </r>
      </text>
    </comment>
    <comment ref="F73" authorId="0">
      <text>
        <r>
          <rPr>
            <b/>
            <sz val="9"/>
            <color indexed="81"/>
            <rFont val="Tahoma"/>
            <family val="2"/>
          </rPr>
          <t>e</t>
        </r>
      </text>
    </comment>
    <comment ref="G73" authorId="0">
      <text>
        <r>
          <rPr>
            <b/>
            <sz val="9"/>
            <color indexed="81"/>
            <rFont val="Tahoma"/>
            <family val="2"/>
          </rPr>
          <t>b</t>
        </r>
      </text>
    </comment>
    <comment ref="B83" authorId="0">
      <text>
        <r>
          <rPr>
            <b/>
            <sz val="9"/>
            <color indexed="81"/>
            <rFont val="Tahoma"/>
            <family val="2"/>
          </rPr>
          <t>e</t>
        </r>
      </text>
    </comment>
    <comment ref="C83" authorId="0">
      <text>
        <r>
          <rPr>
            <b/>
            <sz val="9"/>
            <color indexed="81"/>
            <rFont val="Tahoma"/>
            <family val="2"/>
          </rPr>
          <t>e</t>
        </r>
      </text>
    </comment>
    <comment ref="D83" authorId="0">
      <text>
        <r>
          <rPr>
            <b/>
            <sz val="9"/>
            <color indexed="81"/>
            <rFont val="Tahoma"/>
            <family val="2"/>
          </rPr>
          <t>e</t>
        </r>
      </text>
    </comment>
    <comment ref="E83" authorId="0">
      <text>
        <r>
          <rPr>
            <b/>
            <sz val="9"/>
            <color indexed="81"/>
            <rFont val="Tahoma"/>
            <family val="2"/>
          </rPr>
          <t>e</t>
        </r>
      </text>
    </comment>
    <comment ref="F83" authorId="0">
      <text>
        <r>
          <rPr>
            <b/>
            <sz val="9"/>
            <color indexed="81"/>
            <rFont val="Tahoma"/>
            <family val="2"/>
          </rPr>
          <t>e</t>
        </r>
      </text>
    </comment>
    <comment ref="G83" authorId="0">
      <text>
        <r>
          <rPr>
            <b/>
            <sz val="9"/>
            <color indexed="81"/>
            <rFont val="Tahoma"/>
            <family val="2"/>
          </rPr>
          <t>b</t>
        </r>
      </text>
    </comment>
  </commentList>
</comments>
</file>

<file path=xl/comments64.xml><?xml version="1.0" encoding="utf-8"?>
<comments xmlns="http://schemas.openxmlformats.org/spreadsheetml/2006/main">
  <authors>
    <author>Vladica</author>
  </authors>
  <commentList>
    <comment ref="J23" authorId="0">
      <text>
        <r>
          <rPr>
            <b/>
            <sz val="9"/>
            <color indexed="81"/>
            <rFont val="Tahoma"/>
            <family val="2"/>
          </rPr>
          <t>b</t>
        </r>
      </text>
    </comment>
    <comment ref="J24" authorId="0">
      <text>
        <r>
          <rPr>
            <b/>
            <sz val="9"/>
            <color indexed="81"/>
            <rFont val="Tahoma"/>
            <family val="2"/>
          </rPr>
          <t>b</t>
        </r>
      </text>
    </comment>
    <comment ref="J25" authorId="0">
      <text>
        <r>
          <rPr>
            <b/>
            <sz val="9"/>
            <color indexed="81"/>
            <rFont val="Tahoma"/>
            <family val="2"/>
          </rPr>
          <t>b</t>
        </r>
      </text>
    </comment>
    <comment ref="L33" authorId="0">
      <text>
        <r>
          <rPr>
            <b/>
            <sz val="9"/>
            <color indexed="81"/>
            <rFont val="Tahoma"/>
            <family val="2"/>
          </rPr>
          <t>b</t>
        </r>
      </text>
    </comment>
    <comment ref="L34" authorId="0">
      <text>
        <r>
          <rPr>
            <b/>
            <sz val="9"/>
            <color indexed="81"/>
            <rFont val="Tahoma"/>
            <family val="2"/>
          </rPr>
          <t>b</t>
        </r>
      </text>
    </comment>
    <comment ref="L35" authorId="0">
      <text>
        <r>
          <rPr>
            <b/>
            <sz val="9"/>
            <color indexed="81"/>
            <rFont val="Tahoma"/>
            <family val="2"/>
          </rPr>
          <t>b</t>
        </r>
      </text>
    </comment>
  </commentList>
</comments>
</file>

<file path=xl/comments65.xml><?xml version="1.0" encoding="utf-8"?>
<comments xmlns="http://schemas.openxmlformats.org/spreadsheetml/2006/main">
  <authors>
    <author>Vladica</author>
  </authors>
  <commentList>
    <comment ref="C16" authorId="0">
      <text>
        <r>
          <rPr>
            <b/>
            <sz val="9"/>
            <color indexed="81"/>
            <rFont val="Tahoma"/>
            <family val="2"/>
          </rPr>
          <t>1 global EU SDG indicator</t>
        </r>
      </text>
    </comment>
    <comment ref="C18" authorId="0">
      <text>
        <r>
          <rPr>
            <b/>
            <sz val="9"/>
            <color indexed="81"/>
            <rFont val="Tahoma"/>
            <family val="2"/>
          </rPr>
          <t>1 global EU SDG indicator</t>
        </r>
      </text>
    </comment>
    <comment ref="C19" authorId="0">
      <text>
        <r>
          <rPr>
            <b/>
            <sz val="9"/>
            <color indexed="81"/>
            <rFont val="Tahoma"/>
            <family val="2"/>
          </rPr>
          <t>1 global EU SDG indicator</t>
        </r>
      </text>
    </comment>
    <comment ref="C20" authorId="0">
      <text>
        <r>
          <rPr>
            <b/>
            <sz val="9"/>
            <color indexed="81"/>
            <rFont val="Tahoma"/>
            <family val="2"/>
          </rPr>
          <t>3 global EU SDG indicators</t>
        </r>
      </text>
    </comment>
    <comment ref="C21" authorId="0">
      <text>
        <r>
          <rPr>
            <b/>
            <sz val="9"/>
            <color indexed="81"/>
            <rFont val="Tahoma"/>
            <family val="2"/>
          </rPr>
          <t>2 global EU SDG indicators</t>
        </r>
      </text>
    </comment>
  </commentList>
</comments>
</file>

<file path=xl/comments7.xml><?xml version="1.0" encoding="utf-8"?>
<comments xmlns="http://schemas.openxmlformats.org/spreadsheetml/2006/main">
  <authors>
    <author>Vladica</author>
  </authors>
  <commentList>
    <comment ref="B23" authorId="0">
      <text>
        <r>
          <rPr>
            <b/>
            <sz val="9"/>
            <color indexed="81"/>
            <rFont val="Tahoma"/>
            <family val="2"/>
          </rPr>
          <t>e</t>
        </r>
      </text>
    </comment>
    <comment ref="C23" authorId="0">
      <text>
        <r>
          <rPr>
            <b/>
            <sz val="9"/>
            <color indexed="81"/>
            <rFont val="Tahoma"/>
            <family val="2"/>
          </rPr>
          <t>e</t>
        </r>
      </text>
    </comment>
    <comment ref="D23" authorId="0">
      <text>
        <r>
          <rPr>
            <b/>
            <sz val="9"/>
            <color indexed="81"/>
            <rFont val="Tahoma"/>
            <family val="2"/>
          </rPr>
          <t>e</t>
        </r>
      </text>
    </comment>
    <comment ref="E23" authorId="0">
      <text>
        <r>
          <rPr>
            <b/>
            <sz val="9"/>
            <color indexed="81"/>
            <rFont val="Tahoma"/>
            <family val="2"/>
          </rPr>
          <t>e</t>
        </r>
      </text>
    </comment>
    <comment ref="F23" authorId="0">
      <text>
        <r>
          <rPr>
            <b/>
            <sz val="9"/>
            <color indexed="81"/>
            <rFont val="Tahoma"/>
            <family val="2"/>
          </rPr>
          <t>e</t>
        </r>
      </text>
    </comment>
    <comment ref="G23" authorId="0">
      <text>
        <r>
          <rPr>
            <b/>
            <sz val="9"/>
            <color indexed="81"/>
            <rFont val="Tahoma"/>
            <family val="2"/>
          </rPr>
          <t>e</t>
        </r>
      </text>
    </comment>
    <comment ref="H23" authorId="0">
      <text>
        <r>
          <rPr>
            <b/>
            <sz val="9"/>
            <color indexed="81"/>
            <rFont val="Tahoma"/>
            <family val="2"/>
          </rPr>
          <t>e</t>
        </r>
      </text>
    </comment>
    <comment ref="I23" authorId="0">
      <text>
        <r>
          <rPr>
            <b/>
            <sz val="9"/>
            <color indexed="81"/>
            <rFont val="Tahoma"/>
            <family val="2"/>
          </rPr>
          <t>e</t>
        </r>
      </text>
    </comment>
    <comment ref="J23" authorId="0">
      <text>
        <r>
          <rPr>
            <b/>
            <sz val="9"/>
            <color indexed="81"/>
            <rFont val="Tahoma"/>
            <family val="2"/>
          </rPr>
          <t>e</t>
        </r>
      </text>
    </comment>
    <comment ref="K23" authorId="0">
      <text>
        <r>
          <rPr>
            <b/>
            <sz val="9"/>
            <color indexed="81"/>
            <rFont val="Tahoma"/>
            <family val="2"/>
          </rPr>
          <t>e</t>
        </r>
      </text>
    </comment>
    <comment ref="L23" authorId="0">
      <text>
        <r>
          <rPr>
            <b/>
            <sz val="9"/>
            <color indexed="81"/>
            <rFont val="Tahoma"/>
            <family val="2"/>
          </rPr>
          <t>e</t>
        </r>
      </text>
    </comment>
    <comment ref="M23" authorId="0">
      <text>
        <r>
          <rPr>
            <b/>
            <sz val="9"/>
            <color indexed="81"/>
            <rFont val="Tahoma"/>
            <family val="2"/>
          </rPr>
          <t>e</t>
        </r>
      </text>
    </comment>
    <comment ref="N23" authorId="0">
      <text>
        <r>
          <rPr>
            <b/>
            <sz val="9"/>
            <color indexed="81"/>
            <rFont val="Tahoma"/>
            <family val="2"/>
          </rPr>
          <t>e</t>
        </r>
      </text>
    </comment>
    <comment ref="Q24" authorId="0">
      <text>
        <r>
          <rPr>
            <b/>
            <sz val="9"/>
            <color indexed="81"/>
            <rFont val="Tahoma"/>
            <family val="2"/>
          </rPr>
          <t>p</t>
        </r>
      </text>
    </comment>
    <comment ref="D25" authorId="0">
      <text>
        <r>
          <rPr>
            <b/>
            <sz val="9"/>
            <color indexed="81"/>
            <rFont val="Tahoma"/>
            <family val="2"/>
          </rPr>
          <t>b</t>
        </r>
      </text>
    </comment>
    <comment ref="M25" authorId="0">
      <text>
        <r>
          <rPr>
            <b/>
            <sz val="9"/>
            <color indexed="81"/>
            <rFont val="Tahoma"/>
            <family val="2"/>
          </rPr>
          <t>b</t>
        </r>
      </text>
    </comment>
    <comment ref="B34" authorId="0">
      <text>
        <r>
          <rPr>
            <b/>
            <sz val="9"/>
            <color indexed="81"/>
            <rFont val="Tahoma"/>
            <family val="2"/>
          </rPr>
          <t>e</t>
        </r>
      </text>
    </comment>
    <comment ref="C34" authorId="0">
      <text>
        <r>
          <rPr>
            <b/>
            <sz val="9"/>
            <color indexed="81"/>
            <rFont val="Tahoma"/>
            <family val="2"/>
          </rPr>
          <t>e</t>
        </r>
      </text>
    </comment>
    <comment ref="D34" authorId="0">
      <text>
        <r>
          <rPr>
            <b/>
            <sz val="9"/>
            <color indexed="81"/>
            <rFont val="Tahoma"/>
            <family val="2"/>
          </rPr>
          <t>e</t>
        </r>
      </text>
    </comment>
    <comment ref="E34" authorId="0">
      <text>
        <r>
          <rPr>
            <b/>
            <sz val="9"/>
            <color indexed="81"/>
            <rFont val="Tahoma"/>
            <family val="2"/>
          </rPr>
          <t>e</t>
        </r>
      </text>
    </comment>
    <comment ref="F34" authorId="0">
      <text>
        <r>
          <rPr>
            <b/>
            <sz val="9"/>
            <color indexed="81"/>
            <rFont val="Tahoma"/>
            <family val="2"/>
          </rPr>
          <t>e</t>
        </r>
      </text>
    </comment>
    <comment ref="G34" authorId="0">
      <text>
        <r>
          <rPr>
            <b/>
            <sz val="9"/>
            <color indexed="81"/>
            <rFont val="Tahoma"/>
            <family val="2"/>
          </rPr>
          <t>e</t>
        </r>
      </text>
    </comment>
    <comment ref="H34" authorId="0">
      <text>
        <r>
          <rPr>
            <b/>
            <sz val="9"/>
            <color indexed="81"/>
            <rFont val="Tahoma"/>
            <family val="2"/>
          </rPr>
          <t>e</t>
        </r>
      </text>
    </comment>
    <comment ref="I34" authorId="0">
      <text>
        <r>
          <rPr>
            <b/>
            <sz val="9"/>
            <color indexed="81"/>
            <rFont val="Tahoma"/>
            <family val="2"/>
          </rPr>
          <t>e</t>
        </r>
      </text>
    </comment>
    <comment ref="J34" authorId="0">
      <text>
        <r>
          <rPr>
            <b/>
            <sz val="9"/>
            <color indexed="81"/>
            <rFont val="Tahoma"/>
            <family val="2"/>
          </rPr>
          <t>e</t>
        </r>
      </text>
    </comment>
    <comment ref="K34" authorId="0">
      <text>
        <r>
          <rPr>
            <b/>
            <sz val="9"/>
            <color indexed="81"/>
            <rFont val="Tahoma"/>
            <family val="2"/>
          </rPr>
          <t>e</t>
        </r>
      </text>
    </comment>
    <comment ref="L34" authorId="0">
      <text>
        <r>
          <rPr>
            <b/>
            <sz val="9"/>
            <color indexed="81"/>
            <rFont val="Tahoma"/>
            <family val="2"/>
          </rPr>
          <t>e</t>
        </r>
      </text>
    </comment>
    <comment ref="M34" authorId="0">
      <text>
        <r>
          <rPr>
            <b/>
            <sz val="9"/>
            <color indexed="81"/>
            <rFont val="Tahoma"/>
            <family val="2"/>
          </rPr>
          <t>e</t>
        </r>
      </text>
    </comment>
    <comment ref="N34" authorId="0">
      <text>
        <r>
          <rPr>
            <b/>
            <sz val="9"/>
            <color indexed="81"/>
            <rFont val="Tahoma"/>
            <family val="2"/>
          </rPr>
          <t>e</t>
        </r>
      </text>
    </comment>
    <comment ref="D36" authorId="0">
      <text>
        <r>
          <rPr>
            <b/>
            <sz val="9"/>
            <color indexed="81"/>
            <rFont val="Tahoma"/>
            <family val="2"/>
          </rPr>
          <t>b</t>
        </r>
      </text>
    </comment>
    <comment ref="M36" authorId="0">
      <text>
        <r>
          <rPr>
            <b/>
            <sz val="9"/>
            <color indexed="81"/>
            <rFont val="Tahoma"/>
            <family val="2"/>
          </rPr>
          <t>b</t>
        </r>
      </text>
    </comment>
  </commentList>
</comments>
</file>

<file path=xl/comments8.xml><?xml version="1.0" encoding="utf-8"?>
<comments xmlns="http://schemas.openxmlformats.org/spreadsheetml/2006/main">
  <authors>
    <author>Vladica</author>
  </authors>
  <commentList>
    <comment ref="J24" authorId="0">
      <text>
        <r>
          <rPr>
            <b/>
            <sz val="9"/>
            <color indexed="81"/>
            <rFont val="Tahoma"/>
            <family val="2"/>
          </rPr>
          <t>e</t>
        </r>
      </text>
    </comment>
    <comment ref="K24" authorId="0">
      <text>
        <r>
          <rPr>
            <b/>
            <sz val="9"/>
            <color indexed="81"/>
            <rFont val="Tahoma"/>
            <family val="2"/>
          </rPr>
          <t>e</t>
        </r>
      </text>
    </comment>
    <comment ref="L24" authorId="0">
      <text>
        <r>
          <rPr>
            <b/>
            <sz val="9"/>
            <color indexed="81"/>
            <rFont val="Tahoma"/>
            <family val="2"/>
          </rPr>
          <t>e</t>
        </r>
      </text>
    </comment>
  </commentList>
</comments>
</file>

<file path=xl/comments9.xml><?xml version="1.0" encoding="utf-8"?>
<comments xmlns="http://schemas.openxmlformats.org/spreadsheetml/2006/main">
  <authors>
    <author>Vladica</author>
  </authors>
  <commentList>
    <comment ref="G23" authorId="0">
      <text>
        <r>
          <rPr>
            <b/>
            <sz val="9"/>
            <color indexed="81"/>
            <rFont val="Tahoma"/>
            <family val="2"/>
          </rPr>
          <t>b</t>
        </r>
      </text>
    </comment>
    <comment ref="N23" authorId="0">
      <text>
        <r>
          <rPr>
            <b/>
            <sz val="9"/>
            <color indexed="81"/>
            <rFont val="Tahoma"/>
            <family val="2"/>
          </rPr>
          <t>b</t>
        </r>
      </text>
    </comment>
    <comment ref="O23" authorId="0">
      <text>
        <r>
          <rPr>
            <b/>
            <sz val="9"/>
            <color indexed="81"/>
            <rFont val="Tahoma"/>
            <family val="2"/>
          </rPr>
          <t>bep</t>
        </r>
      </text>
    </comment>
    <comment ref="H24" authorId="0">
      <text>
        <r>
          <rPr>
            <b/>
            <sz val="9"/>
            <color indexed="81"/>
            <rFont val="Tahoma"/>
            <family val="2"/>
          </rPr>
          <t>b</t>
        </r>
      </text>
    </comment>
    <comment ref="N25" authorId="0">
      <text>
        <r>
          <rPr>
            <b/>
            <sz val="9"/>
            <color indexed="81"/>
            <rFont val="Tahoma"/>
            <family val="2"/>
          </rPr>
          <t>b</t>
        </r>
      </text>
    </comment>
    <comment ref="O25" authorId="0">
      <text>
        <r>
          <rPr>
            <b/>
            <sz val="9"/>
            <color indexed="81"/>
            <rFont val="Tahoma"/>
            <family val="2"/>
          </rPr>
          <t>ep</t>
        </r>
      </text>
    </comment>
    <comment ref="G33" authorId="0">
      <text>
        <r>
          <rPr>
            <b/>
            <sz val="9"/>
            <color indexed="81"/>
            <rFont val="Tahoma"/>
            <family val="2"/>
          </rPr>
          <t>b</t>
        </r>
      </text>
    </comment>
    <comment ref="N33" authorId="0">
      <text>
        <r>
          <rPr>
            <b/>
            <sz val="9"/>
            <color indexed="81"/>
            <rFont val="Tahoma"/>
            <family val="2"/>
          </rPr>
          <t>b</t>
        </r>
      </text>
    </comment>
    <comment ref="O33" authorId="0">
      <text>
        <r>
          <rPr>
            <b/>
            <sz val="9"/>
            <color indexed="81"/>
            <rFont val="Tahoma"/>
            <family val="2"/>
          </rPr>
          <t>bep</t>
        </r>
      </text>
    </comment>
    <comment ref="H34" authorId="0">
      <text>
        <r>
          <rPr>
            <b/>
            <sz val="9"/>
            <color indexed="81"/>
            <rFont val="Tahoma"/>
            <family val="2"/>
          </rPr>
          <t>b</t>
        </r>
      </text>
    </comment>
    <comment ref="N35" authorId="0">
      <text>
        <r>
          <rPr>
            <b/>
            <sz val="9"/>
            <color indexed="81"/>
            <rFont val="Tahoma"/>
            <family val="2"/>
          </rPr>
          <t>b</t>
        </r>
      </text>
    </comment>
    <comment ref="O35" authorId="0">
      <text>
        <r>
          <rPr>
            <b/>
            <sz val="9"/>
            <color indexed="81"/>
            <rFont val="Tahoma"/>
            <family val="2"/>
          </rPr>
          <t>ep</t>
        </r>
      </text>
    </comment>
    <comment ref="G43" authorId="0">
      <text>
        <r>
          <rPr>
            <b/>
            <sz val="9"/>
            <color indexed="81"/>
            <rFont val="Tahoma"/>
            <family val="2"/>
          </rPr>
          <t>b</t>
        </r>
      </text>
    </comment>
    <comment ref="N43" authorId="0">
      <text>
        <r>
          <rPr>
            <b/>
            <sz val="9"/>
            <color indexed="81"/>
            <rFont val="Tahoma"/>
            <family val="2"/>
          </rPr>
          <t>b</t>
        </r>
      </text>
    </comment>
    <comment ref="O43" authorId="0">
      <text>
        <r>
          <rPr>
            <b/>
            <sz val="9"/>
            <color indexed="81"/>
            <rFont val="Tahoma"/>
            <family val="2"/>
          </rPr>
          <t>bep</t>
        </r>
      </text>
    </comment>
    <comment ref="H44" authorId="0">
      <text>
        <r>
          <rPr>
            <b/>
            <sz val="9"/>
            <color indexed="81"/>
            <rFont val="Tahoma"/>
            <family val="2"/>
          </rPr>
          <t>b</t>
        </r>
      </text>
    </comment>
    <comment ref="N45" authorId="0">
      <text>
        <r>
          <rPr>
            <b/>
            <sz val="9"/>
            <color indexed="81"/>
            <rFont val="Tahoma"/>
            <family val="2"/>
          </rPr>
          <t>b</t>
        </r>
      </text>
    </comment>
    <comment ref="O45" authorId="0">
      <text>
        <r>
          <rPr>
            <b/>
            <sz val="9"/>
            <color indexed="81"/>
            <rFont val="Tahoma"/>
            <family val="2"/>
          </rPr>
          <t>ep</t>
        </r>
      </text>
    </comment>
  </commentList>
</comments>
</file>

<file path=xl/sharedStrings.xml><?xml version="1.0" encoding="utf-8"?>
<sst xmlns="http://schemas.openxmlformats.org/spreadsheetml/2006/main" count="5327" uniqueCount="1004">
  <si>
    <t>1. NO POVERTY</t>
  </si>
  <si>
    <t>EU SDG indicator</t>
  </si>
  <si>
    <t>Name (label):</t>
  </si>
  <si>
    <t>Persons at risk of poverty or social exclusion</t>
  </si>
  <si>
    <t>Code:</t>
  </si>
  <si>
    <t>01_10</t>
  </si>
  <si>
    <t>Data (online):</t>
  </si>
  <si>
    <t>sdg_01_10</t>
  </si>
  <si>
    <t>Metadata (online):</t>
  </si>
  <si>
    <t>metadata</t>
  </si>
  <si>
    <t>Download:</t>
  </si>
  <si>
    <t>TSV format</t>
  </si>
  <si>
    <t>EU MONITORING INFO</t>
  </si>
  <si>
    <t>Trend:</t>
  </si>
  <si>
    <t>Less is good</t>
  </si>
  <si>
    <t>Target value:</t>
  </si>
  <si>
    <t>-15 million people, including at least 5 million children</t>
  </si>
  <si>
    <t>Target year:</t>
  </si>
  <si>
    <t>2030</t>
  </si>
  <si>
    <t>Persons at risk of poverty or social exclusion, 2014-2025 (Percentage)</t>
  </si>
  <si>
    <t>freq=Annual; age=Total</t>
  </si>
  <si>
    <t>European Union - 27 countries (from 2020)</t>
  </si>
  <si>
    <t>:</t>
  </si>
  <si>
    <t>Netherlands</t>
  </si>
  <si>
    <t>Poland</t>
  </si>
  <si>
    <t>Serbia</t>
  </si>
  <si>
    <t>Persons at risk of poverty or social exclusion, 2014-2025 (Thousand persons)</t>
  </si>
  <si>
    <t>freq=Annual; age=Less than 18 years</t>
  </si>
  <si>
    <t>Source: Eurostat</t>
  </si>
  <si>
    <t>Dataset: SDG_01_10,  Updated: 25/03/2026 23:00</t>
  </si>
  <si>
    <t>Special value:</t>
  </si>
  <si>
    <t>:=not available</t>
  </si>
  <si>
    <t>Available flags (in tables):</t>
  </si>
  <si>
    <t>b=break in time series</t>
  </si>
  <si>
    <t>Description:</t>
  </si>
  <si>
    <t>This indicator corresponds to the sum of persons who are: at risk of poverty after social transfers, severely materially deprived or living in households with very low work intensity. Persons are counted only once even if they are affected by more than one of these phenomena. • Persons are considered to be at risk of poverty after social transfers, if they have an equivalised disposable income below the risk-of-poverty threshold, which is set at 60 % of the national median equivalised disposable income. • Severely materially or socially deprived persons have living conditions severely constrained by a lack of resources, they experience at least 7 out of 13 following deprivations items: cannot afford i) to pay rent or utility bills, ii) keep home adequately warm, iii) face unexpected expenses, iv) eat meat, fish or a protein equivalent every second day, v) a week holiday away from home, vi) have access to a car/van for personal use; vii) replace worn out furniture; viii) replace worn-out clothes with some new ones; ix) have two pairs of properly fitting shoes; x) spend a small amount of money each week on him/herself (“pocket money”); xi) have regular leisure activities; xii) get together with friends/family for a drink/meal at least once a month; and xiii) have an internet connection. • People living in households with very low work intensity are those aged 0-64 living in households where the adults (aged 18-64) work 20 % or less of their total work potential during the past year. In order to measure child poverty, the indicator is available for the age group 0-17.</t>
  </si>
  <si>
    <t>Persons at risk of monetary poverty after social transfers - EU-SILC and ECHP surveys</t>
  </si>
  <si>
    <t>01_20</t>
  </si>
  <si>
    <t>sdg_01_20</t>
  </si>
  <si>
    <t>-</t>
  </si>
  <si>
    <t>Persons at risk of monetary poverty after social transfers - EU-SILC and ECHP surveys, 2010-2025 (Percentage)</t>
  </si>
  <si>
    <t>freq=Annual; indic_il=At risk of poverty rate (cut-off point: 60% of median equivalised income after social transfers)</t>
  </si>
  <si>
    <t>sex=Total; age=Total</t>
  </si>
  <si>
    <t>Persons at risk of monetary poverty after social transfers - EU-SILC and ECHP surveys, 2010-2025 (Thousand persons)</t>
  </si>
  <si>
    <t>Dataset: SDG_01_20,  Updated: 25/03/2026 23:00</t>
  </si>
  <si>
    <t>e=estimated</t>
  </si>
  <si>
    <t>People at risk-of-poverty are persons with an equivalised disposable income below the risk-of-poverty threshold, which is set at 60 % of the national median equivalised disposable income (after social transfers). The indicator is part of the multidimensional poverty index.</t>
  </si>
  <si>
    <t>Severe material and social deprivation rate by age group and sex</t>
  </si>
  <si>
    <t>01_31</t>
  </si>
  <si>
    <t>sdg_01_31</t>
  </si>
  <si>
    <t>Severe material and social deprivation rate by age group and sex, 2015-2025 (Percentage)</t>
  </si>
  <si>
    <t>freq=Annual; age=Total; sex=Total</t>
  </si>
  <si>
    <t>Severe material and social deprivation rate by age group and sex, 2015-2025 (Thousand persons)</t>
  </si>
  <si>
    <t>freq=Annual; age=Less than 18 years; sex=Total</t>
  </si>
  <si>
    <t>Dataset: SDG_01_31,  Updated: 25/03/2026 23:00</t>
  </si>
  <si>
    <t>Severely materially or socially deprived persons have living conditions severely constrained by a lack of resources, they experience at least 7 out of 13 following deprivations items: cannot afford i) to pay rent or utility bills, ii) keep home adequately warm, iii) face unexpected expenses, iv) eat meat, fish or a protein equivalent every second day, v) a week holiday away from home, vi) have access to a car/van for personal use; vii) replace worn out furniture; viii) replace worn-out clothes with some new ones; ix) have two pairs of properly fitting shoes; x) spend a small amount of money each week on him/herself (“pocket money”); xi) have regular leisure activities; xii) get together with friends/family for a drink/meal at least once a month; and xiii) have an internet connection. The indicator is based on the EU-SILC (statistics on income, social inclusion and living conditions).</t>
  </si>
  <si>
    <t>Persons living in households with very low work intensity, by age group</t>
  </si>
  <si>
    <t>01_40</t>
  </si>
  <si>
    <t>sdg_01_40</t>
  </si>
  <si>
    <t>Persons living in households with very low work intensity, by age group, 2015 - 2025 (Percentage)</t>
  </si>
  <si>
    <t>freq=Annual; sex=Total; age=Less than 65 years</t>
  </si>
  <si>
    <t>Persons living in households with very low work intensity, by age group, 2015 - 2025 (Thousand)</t>
  </si>
  <si>
    <t>freq=Annual; sex=Total; age=Less than 18 years</t>
  </si>
  <si>
    <t>Dataset: SDG_01_40,  Updated: 25/03/2026 23:00</t>
  </si>
  <si>
    <t>People in the age of 0 to 64 years living in households where the adults worked a working time equal or less than 20 % of their total combined work-time potential during the previous year. 
s adults count people in the age of 18 to 64 years. Students aged 18 to 24 years; people who are retired according to their self-defined current economic status or who receive any pension (except survivor’s pension); and people in the age bracket 60 to 64 who are inactive and living in a household where the main income is pensions, are not taken into account.</t>
  </si>
  <si>
    <t>In work at-risk-of-poverty rate</t>
  </si>
  <si>
    <t>01_41</t>
  </si>
  <si>
    <t>sdg_01_41</t>
  </si>
  <si>
    <t>In work at-risk-of-poverty rate, 2010-2025 (Percentage)</t>
  </si>
  <si>
    <t>freq=Annual; wstatus=Employed persons; sex=Total; age=18 years or over</t>
  </si>
  <si>
    <t>Dataset: SDG_01_41,  Updated: 25/03/2026 23:00</t>
  </si>
  <si>
    <t>The indicator measures the share of persons who are employed and have an equivalised disposable income below the risk-of-poverty threshold, which is set at 60 % of the national median equivalised disposable income (after social transfers). For the purpose of this indicator, an individual is considered as being employed if he/she was employed for more than half of the reference year. The indicator is based on the EU-SILC (statistics on income, social inclusion and living conditions).</t>
  </si>
  <si>
    <t>Housing cost overburden rate by poverty status</t>
  </si>
  <si>
    <t>01_50</t>
  </si>
  <si>
    <t>sdg_01_50</t>
  </si>
  <si>
    <t>Housing cost overburden rate by poverty status, 2010-2025 (Percentage)</t>
  </si>
  <si>
    <t>freq=Annual; sex=Total; incgrp=Total; age=Total</t>
  </si>
  <si>
    <t>freq=Annual; sex=Total; incgrp=Below 60% of median equivalised income; age=Total</t>
  </si>
  <si>
    <t>freq=Annual; sex=Total; incgrp=Above 60% of median equivalised income; age=Total</t>
  </si>
  <si>
    <t>Dataset: SDG_01_50,  Updated: 25/03/2026 23:00</t>
  </si>
  <si>
    <t>The indicator measures the share of population living in households that spend 40 % or more of the household disposable income on housing ('net' of housing allowances). Housing costs include rental or mortgage interest payments but also the cost of utilities such as water, electricity, gas or heating.</t>
  </si>
  <si>
    <t>2. ZERO HUNGER</t>
  </si>
  <si>
    <t>Obesity rate by body mass index (BMI)</t>
  </si>
  <si>
    <t>02_10</t>
  </si>
  <si>
    <t>sdg_02_10</t>
  </si>
  <si>
    <t>Obesity rate by body mass index (BMI), 2014-2025 (Percentage)</t>
  </si>
  <si>
    <t>freq=Annual; bmi=Overweight</t>
  </si>
  <si>
    <t>freq=Annual; bmi=Pre-obese</t>
  </si>
  <si>
    <t>freq=Annual; bmi=Obese</t>
  </si>
  <si>
    <t>Dataset: SDG_02_10,  Updated: 25/03/2026 23:00</t>
  </si>
  <si>
    <t>u=low reliability</t>
  </si>
  <si>
    <t>This indicator is derived from the body mass index (BMI), which is defined as the weight in kilograms divided by the square of the height in metres. People aged 18 years or over are considered obese if their BMI is equal to or greater than 30. The category ‘pre-obese’ refers to people with a BMI between 25 and less than 30. The category ‘overweight’ (BMI equal or greater than 25) combines the two categories pre-obese and obese. The data presented in this section stem from the European Health Interview Survey (EHIS) and the EU Statistics on Income and Living Conditions (EU-SILC).</t>
  </si>
  <si>
    <t>Agricultural real factor income per annual work unit (AWU)</t>
  </si>
  <si>
    <t>02_20</t>
  </si>
  <si>
    <t>sdg_02_20</t>
  </si>
  <si>
    <t>High is good</t>
  </si>
  <si>
    <t>Agricultural real factor income per annual work unit (AWU), 2010-2025 (Chain linked volumes, index 2020=100)</t>
  </si>
  <si>
    <t>freq=Annual; indic_agr=Real factor income in agriculture per annual work unit (chain linked volumes)</t>
  </si>
  <si>
    <t>Agricultural real factor income per annual work unit (AWU), 2010-2025 (Chain linked volumes (2020), euro per annual work unit (AWU))</t>
  </si>
  <si>
    <t>Dataset: SDG_02_20,  Updated: 24/03/2026 23:00</t>
  </si>
  <si>
    <t>&lt;span style="color: black;"&gt;Agricultural real factor income measures the income generated by farming, which is used to remunerate borrowed or rented factors of production (capital, wages and land rents) as well as own production factors (own labour, capital and land). Annual work units (AWUs) are defined as full-time equivalent employment (corresponding to the number of full-time equivalent jobs), which is calculated by dividing total hours worked by the average annual number of hours worked in full-time jobs within the economic territory. This can be interpreted as a measure of labour productivity in agriculture. The data stem from the Economic Accounts for Agriculture (EAA), which provide detailed information on agricultural sector income.</t>
  </si>
  <si>
    <t>Government support to agricultural research and development</t>
  </si>
  <si>
    <t>02_30</t>
  </si>
  <si>
    <t>sdg_02_30</t>
  </si>
  <si>
    <t>Government support to agricultural research and development, 2010-2025 (Million euro)</t>
  </si>
  <si>
    <t>freq=Annual; nabs07=Agriculture</t>
  </si>
  <si>
    <t>Government support to agricultural research and development, 2010-2025 (Euro per inhabitant)</t>
  </si>
  <si>
    <t>Source: Eurostat; Organisation for Economic Cooperation and Development (OECD)</t>
  </si>
  <si>
    <t>Dataset: SDG_02_30,  Updated: 29/01/2026 23:00</t>
  </si>
  <si>
    <t>p=provisional</t>
  </si>
  <si>
    <t xml:space="preserve">The indicator refers to government budget allocations for research and development (GBARD) for agriculture. GBARD data measure government support for research and development (R&amp;D) activities, or, in other words, how much priority governments place on the public funding of R&amp;D.
BARD data are compiled using the guidelines laid out in the OECD’s Frascati Manual from 2015 and the European Business Statistics Methodological Manual for R&amp;D statistics of 2023. </t>
  </si>
  <si>
    <t>Area under organic farming</t>
  </si>
  <si>
    <t>02_40</t>
  </si>
  <si>
    <t>sdg_02_40</t>
  </si>
  <si>
    <t>25 % of utilised agricultural area</t>
  </si>
  <si>
    <t>Area under organic farming, 2010-2024 (Percentage of total utilised agricultural area)</t>
  </si>
  <si>
    <t>freq=Annual; crops=Utilised agricultural area excluding kitchen gardens</t>
  </si>
  <si>
    <t>agprdmet=Total fully converted and under conversion to organic farming</t>
  </si>
  <si>
    <t>Dataset: SDG_02_40,  Updated: 12/03/2026 23:00</t>
  </si>
  <si>
    <t>This indicator is defined as the share of total utilised agricultural area (UAA) occupied by organic farming (existing organically farmed areas and areas undergoing conversion). Organic farming is a production method that puts the highest emphasis on environmental and wildlife protection and, with regard to livestock production, on animal welfare considerations. It avoids or largely reduces the use of synthetic chemical inputs, such as fertilisers, pesticides, additives and medical products.</t>
  </si>
  <si>
    <t>Use and risk of chemical pesticides</t>
  </si>
  <si>
    <t>02_53</t>
  </si>
  <si>
    <t>sdg_02_53</t>
  </si>
  <si>
    <t>-50 % of 2015-2017 average level</t>
  </si>
  <si>
    <t>Use and risk of chemical pesticides, 2011-2023 (Index, 2015-2017 average =100)</t>
  </si>
  <si>
    <t>freq=Annual; subst_cat=Pesticides (all chemical active substances)</t>
  </si>
  <si>
    <t>|C</t>
  </si>
  <si>
    <t>Source: European Commission - Directorate-General for Health and Food Safety (SANTE)</t>
  </si>
  <si>
    <t>Dataset: SDG_02_53,  Updated: 27/02/2026 23:00</t>
  </si>
  <si>
    <t>|C=|confidential</t>
  </si>
  <si>
    <t>The indicator monitors the trends in the use and risk of chemical pesticides in the EU and its Member States. The use of pesticides entails risks and impacts on human health and the environment. The indicator is based on the quantities of chemical active substances contained in the pesticides which are placed on the market (sold), and therefore used, in each Member State, and the hazard properties of these active substances. The data are presented as an index relative to the average results for the period 2015 to 2017.</t>
  </si>
  <si>
    <t>Ammonia emissions from agriculture</t>
  </si>
  <si>
    <t>02_60</t>
  </si>
  <si>
    <t>sdg_02_60</t>
  </si>
  <si>
    <t>Ammonia emissions from agriculture, 2010-2023 (Tonne)</t>
  </si>
  <si>
    <t>freq=Annual</t>
  </si>
  <si>
    <t>Ammonia emissions from agriculture, 2010-2023 (Kilograms per hectare)</t>
  </si>
  <si>
    <t>Source: European Environment Agency (EEA)</t>
  </si>
  <si>
    <t>Dataset: SDG_02_60,  Updated: 09/03/2026 23:00</t>
  </si>
  <si>
    <t>This indicator measures ammonia (NH3) emissions as a result of agricultural production. These emissions result from manure management, applications of inorganic nitrogen fertilisers and animal manure applied to soil, as well as urine and dung deposited by grazing animals. Data for this indicator come from the EU inventory on air pollution compiled by the European Environment Agency (EEA) under the Convention on Long-range Transboundary Air Pollution (LRTAP) and are fully consistent with national air pollution inventories compiled by EU Member States. Data on the utilised agricultural area (UAA) stem from Eurostat’s annual crop statistics. The definition of this indicator is based on the CAP indicator C45 Emissions from agriculture.</t>
  </si>
  <si>
    <t>3. GOOD HEALTH AND WELL-BEING</t>
  </si>
  <si>
    <t>Healthy life years at birth by sex</t>
  </si>
  <si>
    <t>03_11</t>
  </si>
  <si>
    <t>sdg_03_11</t>
  </si>
  <si>
    <t>Healthy life years at birth by sex, 2010-2023 (Year)</t>
  </si>
  <si>
    <t>freq=Annual; sex=Total; indic_he=Healthy life years in absolute value at birth</t>
  </si>
  <si>
    <t>freq=Annual; sex=Males; indic_he=Healthy life years in absolute value at birth</t>
  </si>
  <si>
    <t>freq=Annual; sex=Females; indic_he=Healthy life years in absolute value at birth</t>
  </si>
  <si>
    <t>Dataset: SDG_03_11,  Updated: 04/07/2025 23:00</t>
  </si>
  <si>
    <t>bep=break in time series, estimated, provisional</t>
  </si>
  <si>
    <t>ep=estimated, provisional</t>
  </si>
  <si>
    <t>The indicator of healthy life years (HLY) measures the number of remaining years that a person of specific age is expected to live without any severe or moderate health problems. The notion of health problem for Eurostat's HLY is reflecting a disability dimension and is based on a self-perceived question which aims to measure the extent of any limitations, for at least six months, because of a health problem that may have affected respondents as regards activities they usually do (the so-called GALI - Global Activity Limitation Instrument foreseen in the annual EU-SILC survey). The indicator is therefore also called disability-free life expectancy (DFLE). So, HLY is a composite indicator that combines mortality data with health status data. HLY also monitor health as a productive or economic factor. An increase in healthy life years is one of the main goals for European health policy. And it would not only improve the situation of individuals but also result in lower levels of public health care expenditure. If healthy life years are increasing more rapidly than life expectancy, it means that people are living more years in better health. Please note that a revision took place in March 2012 and the whole series 2004-2010 were recalculated taking into account: i. the use of the age at interview for the GALI prevalences instead of the age of the income period (as it is traditionally done for many income and living indicators); differences with the previous calculations on outcomes and trends are minimal ii. the latest versions of the EU-SILC and Mortality data</t>
  </si>
  <si>
    <t>Share of people with good or very good perceived health by sex</t>
  </si>
  <si>
    <t>03_20</t>
  </si>
  <si>
    <t>sdg_03_20</t>
  </si>
  <si>
    <t>Share of people with good or very good perceived health by sex, 2010-2025 (Percentage)</t>
  </si>
  <si>
    <t>freq=Annual; quantile=Total; age=16 years or over; sex=Total; levels=Very good or good</t>
  </si>
  <si>
    <t>freq=Annual; quantile=Total; age=16 years or over; sex=Males; levels=Very good or good</t>
  </si>
  <si>
    <t>freq=Annual; quantile=Total; age=16 years or over; sex=Females; levels=Very good or good</t>
  </si>
  <si>
    <t>Dataset: SDG_03_20,  Updated: 25/03/2026 23:00</t>
  </si>
  <si>
    <t>The indicator is a subjective measure on how people judge their health in general on a scale from "very good" to "very bad". It is expressed as the share of the population aged 16 or over perceiving itself to be in "good" or "very good" health. The data stem from the EU Statistics on Income and Living Conditions (EU SILC). Indicators of perceived general health have been found to be a good predictor of people’s future health care use and mortality.</t>
  </si>
  <si>
    <t>Smoking prevalence by sex</t>
  </si>
  <si>
    <t>03_30</t>
  </si>
  <si>
    <t>sdg_03_30</t>
  </si>
  <si>
    <t>Smoking prevalence by sex, 2012-2023 (Percentage of total population)</t>
  </si>
  <si>
    <t>freq=Annual; age=15 years or over; sex=Total</t>
  </si>
  <si>
    <t>freq=Annual; age=15 years or over; sex=Males</t>
  </si>
  <si>
    <t>freq=Annual; age=15 years or over; sex=Females</t>
  </si>
  <si>
    <t>Dataset: SDG_03_30,  Updated: 12/01/2026 23:00</t>
  </si>
  <si>
    <t>The indicator measures the share of the population aged 15 years and over who report that they currently smoke boxed cigarettes, cigars, cigarillos or a pipe. The data does not include use of other tobacco products such as electronic cigarettes and snuff. The data are collected through a Eurobarometer survey and are based on self-reports during face-to-face interviews in people’s homes.</t>
  </si>
  <si>
    <t>Standardised preventable and treatable mortality</t>
  </si>
  <si>
    <t>03_42</t>
  </si>
  <si>
    <t>sdg_03_42</t>
  </si>
  <si>
    <t>Standardised preventable and treatable mortality, 2011-2023 (Rate)</t>
  </si>
  <si>
    <t>freq=Annual; mortalit=Total; sex=Total; icd10=Total</t>
  </si>
  <si>
    <t>freq=Annual; mortalit=Preventable mortality; sex=Total; icd10=Total</t>
  </si>
  <si>
    <t>freq=Annual; mortalit=Treatable mortality; sex=Total; icd10=Total</t>
  </si>
  <si>
    <t>Dataset: SDG_03_42,  Updated: 17/03/2026 23:00</t>
  </si>
  <si>
    <t>Avoidable mortality covers both preventable and treatable causes of mortality. Preventable mortality refers to mortality that can mainly be avoided through effective public health and primary prevention interventions (i.e. before the onset of diseases/injuries, to reduce incidence). Treatable mortality can mainly be avoided through timely and effective health care interventions, including secondary prevention and treatment (after the onset of diseases to reduce case-fatality). The total avoidable mortality includes a number of infectious diseases, several types of cancers, endocrine and metabolic diseases, as well as some diseases of the nervous, circulatory, respiratory, digestive, genitourinary systems, some diseases related to pregnancy, childbirth and the perinatal period, a number of congenital malformations, adverse effects of medical and surgical care, a list of injuries and alcohol and drug related disorders. The data are presented as standardised death rates, meaning they are adjusted to a standard age distribution in order to measure death rates independently of different age structures of populations. This approach improves comparability over time and between countries. The standardised death rates used here are calculated on the basis of the standard European population.</t>
  </si>
  <si>
    <t>Self-reported unmet need for medical examination and care by sex</t>
  </si>
  <si>
    <t>03_60</t>
  </si>
  <si>
    <t>sdg_03_60</t>
  </si>
  <si>
    <t>Self-reported unmet need for medical examination and care by sex, 2010-2025 (Percentage)</t>
  </si>
  <si>
    <t>freq=Annual; age=16 years or over; sex=Total; reason=Too expensive or too far to travel or waiting list; quantile=Total</t>
  </si>
  <si>
    <t>freq=Annual; age=16 years or over; sex=Males; reason=Too expensive or too far to travel or waiting list; quantile=Total</t>
  </si>
  <si>
    <t>freq=Annual; age=16 years or over; sex=Females; reason=Too expensive or too far to travel or waiting list; quantile=Total</t>
  </si>
  <si>
    <t>Dataset: SDG_03_60,  Updated: 25/03/2026 23:00</t>
  </si>
  <si>
    <t>n=not significant</t>
  </si>
  <si>
    <t>The indicator measures the share of the population aged 16 and over reporting unmet needs for medical care due to one of the following reasons: ‘Financial reasons’, ‘Waiting list’ and ‘Too far to travel’ (all three categories are cumulated). Self-reported unmet needs concern a person’s own assessment of whether he or she needed medical examination or treatment (dental care excluded), but did not have it or did not seek it. The data stem from the EU Statistics on Income and Living Conditions (EU SILC). Note on the interpretation: The indicator is derived from self-reported data so it is, to a certain extent, affected by respondents’ subjective perception as well as by their social and cultural background. Another factor playing a role is the different organisation of health care services, be that nationally or locally. All these factors should be taken into account when analysing the data and interpreting the results.</t>
  </si>
  <si>
    <t>Consumption of antibiotics in the community and hospital sectors - defined daily doses (DDD) per day</t>
  </si>
  <si>
    <t>03_70</t>
  </si>
  <si>
    <t>sdg_03_70</t>
  </si>
  <si>
    <t>-20 % of 2019 level</t>
  </si>
  <si>
    <t>Consumption of antibiotics in the community and hospital sectors - defined daily doses (DDD) per day, 2013-2024 (Per thousand inhabitants)</t>
  </si>
  <si>
    <t>Dataset: SDG_03_70,  Updated: 05/03/2026 23:00</t>
  </si>
  <si>
    <t>This indicator measures the total antimicrobial consumption (AMC) in the community and hospital sector. AMC is expressed as the number of defined daily doses (DDD) per 1 000 inhabitants per day. The data refer to the Anatomical Therapeutic Chemical (ATC) classification code J01 ‘Antibacterials for systemic use’. The data for the EU aggregate are presented as population-weighted mean and include imputations and adjustments.</t>
  </si>
  <si>
    <t>4. QUALITY EDUCATION</t>
  </si>
  <si>
    <t>Early leavers from education and training by sex</t>
  </si>
  <si>
    <t>04_10</t>
  </si>
  <si>
    <t>sdg_04_10</t>
  </si>
  <si>
    <t>9 % of population aged 18 to 24</t>
  </si>
  <si>
    <t>Early leavers from education and training by sex, 2010-2024 (Percentage)</t>
  </si>
  <si>
    <t>freq=Annual; wstatus=Population; age=From 18 to 24 years; sex=Total</t>
  </si>
  <si>
    <t>freq=Annual; wstatus=Population; age=From 18 to 24 years; sex=Males</t>
  </si>
  <si>
    <t>freq=Annual; wstatus=Population; age=From 18 to 24 years; sex=Females</t>
  </si>
  <si>
    <t>Dataset: SDG_04_10,  Updated: 02/02/2026 23:00</t>
  </si>
  <si>
    <t>The indicator measures the share of the population aged 18 to 24 with at most lower secondary education who were not involved in any education or training during the four weeks preceding the survey. Lower secondary education refers to ISCED (International Standard Classification of Education) 2011 level 0-2 for data from 2014 onwards and to ISCED 1997 level 0-3C short for data up to 2013. Data stem from the EU Labour Force Survey (EU-LFS).</t>
  </si>
  <si>
    <t>Persons aged 25-34 with tertiary educational attainment level</t>
  </si>
  <si>
    <t>04_20</t>
  </si>
  <si>
    <t>sdg_04_20</t>
  </si>
  <si>
    <t>45 % of population aged 25 to 34</t>
  </si>
  <si>
    <t>Persons aged 25-34 with tertiary educational attainment level, 2010-2024 (Percentage)</t>
  </si>
  <si>
    <t>freq=Annual; sex=Total; age=From 25 to 34 years; isced11=Tertiary education (levels 5-8)</t>
  </si>
  <si>
    <t>freq=Annual; sex=Males; age=From 25 to 34 years; isced11=Tertiary education (levels 5-8)</t>
  </si>
  <si>
    <t>freq=Annual; sex=Females; age=From 25 to 34 years; isced11=Tertiary education (levels 5-8)</t>
  </si>
  <si>
    <t>Dataset: SDG_04_20,  Updated: 02/02/2026 23:00</t>
  </si>
  <si>
    <t>The indicator measures the share of the population aged 25-34 who have successfully completed tertiary studies (e.g. university, higher technical institution, etc.). This educational attainment refers to ISCED (International Standard Classification of Education) 2011 level 5-8 for data from 2014 onwards and to ISCED 1997 level 5-6 for data up to 2013. The indicator is based on the EU Labour Force Survey (EU-LFS).</t>
  </si>
  <si>
    <t>Participation in early childhood education by sex (children aged 3 and over)</t>
  </si>
  <si>
    <t>04_31</t>
  </si>
  <si>
    <t>sdg_04_31</t>
  </si>
  <si>
    <t>96 % of children aged 3 and over</t>
  </si>
  <si>
    <t>Participation in early childhood education by sex (children aged 3 and over), 2013-2024 (Percentage)</t>
  </si>
  <si>
    <t>freq=Annual; sex=Total</t>
  </si>
  <si>
    <t>freq=Annual; sex=Males</t>
  </si>
  <si>
    <t>freq=Annual; sex=Females</t>
  </si>
  <si>
    <t>Dataset: SDG_04_31,  Updated: 17/03/2026 23:00</t>
  </si>
  <si>
    <t>d=definition differs (see metadata)</t>
  </si>
  <si>
    <t>The indicator measures the share of the children between the age of three and the starting age of compulsory primary education who participated in early childhood education and care (ECEC) which can be classified as ISCED level 0 according to the International Standard Classification for Education (ISCED 2011). In order for ECEC programmes to be classified as ISCED level 0, they must be intentionally designed to support a child’s cognitive, physical and socio-emotional development. The starting age of compulsory primary education varies across countries. The participation of children in programmes which are not intentionally designed to support child development (such as childcare-only programmes) is not included in this indicator.</t>
  </si>
  <si>
    <t>Low achieving 15-year-olds in reading, mathematics or science</t>
  </si>
  <si>
    <t>04_40</t>
  </si>
  <si>
    <t>sdg_04_40</t>
  </si>
  <si>
    <t>15 % of 15-year-old students</t>
  </si>
  <si>
    <t>Low achieving 15-year-olds in reading, mathematics or science, 2012-2022 (Percentage)</t>
  </si>
  <si>
    <t>freq=Annual; field=Reading; sex=Total</t>
  </si>
  <si>
    <t>freq=Annual; field=Mathematics; sex=Total</t>
  </si>
  <si>
    <t>freq=Annual; field=Science; sex=Total</t>
  </si>
  <si>
    <t>Source: Organisation for Economic Co-operation and Development (OECD)</t>
  </si>
  <si>
    <t>Dataset: SDG_04_40,  Updated: 03/01/2024 23:00</t>
  </si>
  <si>
    <t>The indicator measures the share of 15-year-old students failing to reach level 2 (‘basic skills level’) on the PISA scale for the three core school subjects of reading, mathematics and science. The data stem from the Programme for International Student Assessment (PISA), a regularly conducted international survey which aims to evaluate education systems by testing the skills and knowledge of 15-year-old students.</t>
  </si>
  <si>
    <t>Adult participation in learning by sex</t>
  </si>
  <si>
    <t>04_60</t>
  </si>
  <si>
    <t>sdg_04_60</t>
  </si>
  <si>
    <t>Adult participation in learning by sex, 2010-2024 (Percentage)</t>
  </si>
  <si>
    <t>freq=Annual; age=From 25 to 64 years; sex=Total</t>
  </si>
  <si>
    <t>freq=Annual; age=From 25 to 64 years; sex=Males</t>
  </si>
  <si>
    <t>freq=Annual; age=From 25 to 64 years; sex=Females</t>
  </si>
  <si>
    <t>Dataset: SDG_04_60,  Updated: 02/02/2026 23:00</t>
  </si>
  <si>
    <t>The indicator measures the share of people aged 25 to 64 who stated that they received formal or non-formal education and training in the four weeks preceding the survey (numerator). The denominator consists of the total population of the same age group, excluding those who did not answer the question 'participation in education and training'. Adult learning covers job-related and non-job-related formal and non-formal learning activities. It usually refers to learning activities after the end of initial education. Data stem from the EU Labour Force Survey (EU-LFS).</t>
  </si>
  <si>
    <t>Share of individuals having at least basic digital skills, by sex</t>
  </si>
  <si>
    <t>04_70</t>
  </si>
  <si>
    <t>sdg_04_70</t>
  </si>
  <si>
    <t>Share of individuals having at least basic digital skills, by sex, 2021-2025 (Percentage of individuals)</t>
  </si>
  <si>
    <t>freq=Annual; ind_type=All individuals</t>
  </si>
  <si>
    <t>indic_is=Individuals with basic or above basic overall digital skills (all five component indicators are at basic or above basic level)</t>
  </si>
  <si>
    <t>freq=Annual; ind_type=Males, 16 to 74 years old</t>
  </si>
  <si>
    <t>freq=Annual; ind_type=Females, 16 to 74 years old</t>
  </si>
  <si>
    <t>Dataset: SDG_04_70,  Updated: 11/03/2026 11:00</t>
  </si>
  <si>
    <t>This indicator measures the share of people aged 16 to 74 who have at least basic digital skills. It is a composite indicator based on selected activities performed by individuals on the internet in specific areas: information and data literacy, communication and collaboration, digital content creation, safety and problem solving. The indicator assesses digital skills classified into six levels, of which the two highest constitute the basic or above basic level of digital skills. The indicator is based on data from the EU survey on the use of ICT in households and by individuals.</t>
  </si>
  <si>
    <t>5. GENDER EQUALITY</t>
  </si>
  <si>
    <t>Physical and sexual violence to women by age group</t>
  </si>
  <si>
    <t>05_11</t>
  </si>
  <si>
    <t>sdg_05_11</t>
  </si>
  <si>
    <t>Physical and sexual violence to women by age group, 2021 (Percentage)</t>
  </si>
  <si>
    <t>freq=Annual; age=From 18 to 74 years</t>
  </si>
  <si>
    <t>freq=Annual; age=From 18 to 29 years</t>
  </si>
  <si>
    <t>freq=Annual; age=From 30 to 44 years</t>
  </si>
  <si>
    <t>freq=Annual; age=From 45 to 64 years</t>
  </si>
  <si>
    <t>freq=Annual; age=From 65 to 74 years</t>
  </si>
  <si>
    <t>Dataset: SDG_05_11,  Updated: 25/11/2024 11:00</t>
  </si>
  <si>
    <t>The gender-based violence indicator is based on the results of the EU survey (https://ec.europa.eu/eurostat/web/gender-based-violence) on gender-based violence against women and other forms of inter-personal violence (EU-GBV). Gender-based violence against women is defined as ‘violence that is directed against a woman because she is a woman or violence that affects women disproportionately’ (Istanbul Convention, Article 3,d). This indicator covers physical (including threats) or sexual violence in adulthood. The indicator measures the share of women aged between 18-74, who experienced physical and/or sexual violence by a partner or non-partner.</t>
  </si>
  <si>
    <t>Gender pay gap in unadjusted form</t>
  </si>
  <si>
    <t>05_20</t>
  </si>
  <si>
    <t>sdg_05_20</t>
  </si>
  <si>
    <t>Gender pay gap in unadjusted form, 2010-2024 (Percentage)</t>
  </si>
  <si>
    <t>nace_r2=Industry, construction and services (except public administration, defense, compulsory social security)</t>
  </si>
  <si>
    <t>Dataset: SDG_05_20,  Updated: 26/02/2026 23:00</t>
  </si>
  <si>
    <t>The indicator measures the difference between average gross hourly earnings of male paid employees and of female paid employees as a percentage of average gross hourly earnings of male paid employees. The indicator has been defined as unadjusted, because it gives an overall picture of gender inequalities in terms of pay and measures a concept which is broader than the concept of equal pay for equal work. All employees working in firms with ten or more employees, without restrictions for age and hours worked, are included.</t>
  </si>
  <si>
    <t>Gender employment gap, by type of employment</t>
  </si>
  <si>
    <t>05_30</t>
  </si>
  <si>
    <t>sdg_05_30</t>
  </si>
  <si>
    <t>- 50 %, compared with 2019</t>
  </si>
  <si>
    <t>Gender employment gap, by type of employment, 2010-2025 (Percentage point)</t>
  </si>
  <si>
    <t>freq=Annual; wstatus=Employed persons; age=From 20 to 64 years</t>
  </si>
  <si>
    <t>freq=Annual; wstatus=Employed persons working part-time; age=From 20 to 64 years</t>
  </si>
  <si>
    <t>freq=Annual; wstatus=Employed persons with temporary contract; age=From 20 to 64 years</t>
  </si>
  <si>
    <t>freq=Annual; wstatus=Underemployed persons working part-time; age=From 20 to 64 years</t>
  </si>
  <si>
    <t>Dataset: SDG_05_30,  Updated: 12/03/2026 23:00</t>
  </si>
  <si>
    <t>The indicator measures the difference between the employment rates of men and women aged 20 to 64. The employment rate is calculated by dividing the number of persons aged 20 to 64 in employment by the total population of the same age group. The indicator shows activity and employment status for four groups of persons: employed persons working full time, employed persons working part time, employed persons with temporary contract and underemployed persons working part time. The indicator is based on the EU Labour Force Survey.</t>
  </si>
  <si>
    <t>Persons outside the labour force due to caring responsibilities by sex</t>
  </si>
  <si>
    <t>05_40</t>
  </si>
  <si>
    <t>sdg_05_40</t>
  </si>
  <si>
    <t>Persons outside the labour force due to caring responsibilities by sex, 2010-2024 (Percentage of total population)</t>
  </si>
  <si>
    <t>freq=Annual; reason=Care of adults with disabilities or children; sex=Total; age=From 20 to 64 years</t>
  </si>
  <si>
    <t>freq=Annual; reason=Care of adults with disabilities or children; sex=Males; age=From 20 to 64 years</t>
  </si>
  <si>
    <t>u</t>
  </si>
  <si>
    <t>bu</t>
  </si>
  <si>
    <t>freq=Annual; reason=Care of adults with disabilities or children; sex=Females; age=From 20 to 64 years</t>
  </si>
  <si>
    <t>Dataset: SDG_05_40,  Updated: 09/01/2026 23:00</t>
  </si>
  <si>
    <t>bu=break in time series, low reliability</t>
  </si>
  <si>
    <t>The population outside the labour force comprises individuals who are not employed and are either not actively seeking work or not available to work (even if they have found a job that will start in the future). Therefore, they are neither employed nor unemployed. This definition used in the EU http://ec.europa.eu/eurostat/statistics-explained/index.php/Glossary:Labour_force_survey_(LFS) Labour Force Survey (EU-LFS) is based on the resolutions of the International Conference of Labour Statisticians (ICLS) organised by the International Labour Organization (ILO). The reason for being outside the labour force covered by this indicator includes ‘care of adults with disabilities or children’. Only people who express willingness to work, despite being outside the labour force, are considered.</t>
  </si>
  <si>
    <t>Seats held by women in national parliaments and governments</t>
  </si>
  <si>
    <t>05_50</t>
  </si>
  <si>
    <t>sdg_05_50</t>
  </si>
  <si>
    <t>Seats held by women in national parliaments and governments, 2010-2025 (Percentage of women)</t>
  </si>
  <si>
    <t>freq=Annual; org_inst=National parliament; sex=Females</t>
  </si>
  <si>
    <t>freq=Annual; org_inst=National government; sex=Females</t>
  </si>
  <si>
    <t>Source: European Institute for Gender Equality (EIGE)</t>
  </si>
  <si>
    <t>Dataset: SDG_05_50,  Updated: 17/02/2026 23:00</t>
  </si>
  <si>
    <t>The indicator measures the proportion of women in national parliaments and national governments. The national parliament is the national legislative assembly and the indicator refers to both chambers (lower house and an upper house, where relevant). The count of members of a parliament includes the president/speaker/leader of the parliament. The national government is the executive body with authority to govern a country or a state. Members of government include both senior ministers (having a seat in the cabinet or council of ministers, including the prime minister) and junior ministers (not having a seat in the cabinet). In some countries state-secretaries (or the national equivalent) are considered as junior ministers within the government (with no seat in the cabinet) but in other countries they are not considered as members of the government. The data stem from the Gender Statistics Database of the European Institute for Gender Equality (EIGE).</t>
  </si>
  <si>
    <t>Positions held by women in senior management</t>
  </si>
  <si>
    <t>05_61</t>
  </si>
  <si>
    <t>sdg_05_61</t>
  </si>
  <si>
    <t>at least 33% of all director positions or 40% of non-executive director positions</t>
  </si>
  <si>
    <t>2026</t>
  </si>
  <si>
    <t>Positions held by women in senior management, 2012-2025 (Percentage)</t>
  </si>
  <si>
    <t>freq=Annual; prof_pos=Non-executive directors; sex=Females</t>
  </si>
  <si>
    <t>freq=Annual; prof_pos=Non-executives and executive directors; sex=Females</t>
  </si>
  <si>
    <t>Dataset: SDG_05_61,  Updated: 25/03/2026 23:00</t>
  </si>
  <si>
    <t>This indicator measures the share of female directors (executive and non-executive) and non-executive directors on formal boards in the largest publicly listed companies. The data presented in this section stem from the Gender Statistics Database of the European Institute for Gender Equality.</t>
  </si>
  <si>
    <t>6. CLEAN WATER AND SANITATION</t>
  </si>
  <si>
    <t>Population having neither a bath, nor a shower, nor indoor flushing toilet in their household by poverty status</t>
  </si>
  <si>
    <t>06_10</t>
  </si>
  <si>
    <t>sdg_06_10</t>
  </si>
  <si>
    <t>Population having neither a bath, nor a shower, nor indoor flushing toilet in their household by poverty status, 2010-2023 (Percentage)</t>
  </si>
  <si>
    <t>freq=Annual; hhtype=Total; incgrp=Total; sex=Total; age=Total</t>
  </si>
  <si>
    <t>freq=Annual; hhtype=Total; incgrp=Below 60% of median equivalised income; sex=Total; age=Total</t>
  </si>
  <si>
    <t>freq=Annual; hhtype=Total; incgrp=Above 60% of median equivalised income; sex=Total; age=Total</t>
  </si>
  <si>
    <t>Dataset: SDG_06_10,  Updated: 28/10/2025 23:00</t>
  </si>
  <si>
    <t>This indicator reflects the share of total population having neither a bath, nor a shower, nor an indoor flushing toilet in their household. Data presented in this section stem from the EU Statistics on Income and Living Conditions (EU-SILC).</t>
  </si>
  <si>
    <t>Population connected to at least secondary wastewater treatment</t>
  </si>
  <si>
    <t>06_20</t>
  </si>
  <si>
    <t>sdg_06_20</t>
  </si>
  <si>
    <t>Population connected to at least secondary wastewater treatment, 2010-2023 (Percentage)</t>
  </si>
  <si>
    <t>freq=Annual; ww_tp=Urban, independent and other wastewater treatment - at least secondary treatment</t>
  </si>
  <si>
    <t>Dataset: SDG_06_20,  Updated: 03/11/2025 23:00</t>
  </si>
  <si>
    <t>i=value imputed by Eurostat or other receiving agencies</t>
  </si>
  <si>
    <t>This indicator measures the percentage of the population connected to wastewater treatment systems with at least secondary treatment. Thereby, wastewater from urban or other sources is treated by a process generally involving biological treatment with a secondary settlement or other process that removes organic material and reduces its biochemical oxygen demand (BOD) by at least 70 % and chemical oxygen demand (COD) by at least 75 %. Data presented in this section stem from the Water Statistics of the European Statistical System (ESS).</t>
  </si>
  <si>
    <t>Biochemical oxygen demand in rivers</t>
  </si>
  <si>
    <t>06_30</t>
  </si>
  <si>
    <t>sdg_06_30</t>
  </si>
  <si>
    <t>Biochemical oxygen demand in rivers, 2010-2023 (Milligrams per litre)</t>
  </si>
  <si>
    <t>Dataset: SDG_06_30,  Updated: 19/01/2026 23:00</t>
  </si>
  <si>
    <t>Biochemical oxygen demand (BOD) of water bodies is a key indicator to measure water quality. It refers to the amount of oxygen that aerobic microorganisms need to decompose organic substances in a water sample over a five-day period at 20 °C (BOD5). High BOD5 values usually indicate organic pollution, which affects water quality and the aquatic environment. Organic pollution caused by discharges from wastewater treatment plants, industrial effluents and agricultural run-off increase BOD. The cleanest rivers have a five-day BOD of less than 1 milligram per litre (mg/L). Moderately polluted rivers show values ranging from 2 to 8 mg/L. Data presented in this section stem from the EEA Waterbase database on the status and quality of Europe's rivers.</t>
  </si>
  <si>
    <t>Nitrate in groundwater</t>
  </si>
  <si>
    <t>06_40</t>
  </si>
  <si>
    <t>sdg_06_40</t>
  </si>
  <si>
    <t>Nitrate in groundwater, 2010-2023 (Milligrams per litre)</t>
  </si>
  <si>
    <t>freq=Annual; watpol=Nitrate in groundwater</t>
  </si>
  <si>
    <t>Dataset: SDG_06_40,  Updated: 20/01/2026 11:00</t>
  </si>
  <si>
    <t>This indicator shows concentrations of nitrate (NO3) in groundwater bodies measured as milligrams per litre (mg NO3/L). The indicator can be used to illustrate geographical variations in current concentrations and temporal trends. Large inputs of nitrogen to water bodies from urban areas, industry, and agricultural areas, can have negative impacts on the use of water for human consumption and other purposes. The data stem from the EEA Waterbase database on the status and quality of Europe's rivers.</t>
  </si>
  <si>
    <t>Phosphate in rivers</t>
  </si>
  <si>
    <t>06_50</t>
  </si>
  <si>
    <t>sdg_06_50</t>
  </si>
  <si>
    <t>Phosphate in rivers, 2010-2023 (Milligrams per litre)</t>
  </si>
  <si>
    <t>freq=Annual; watpol=Phosphate in rivers</t>
  </si>
  <si>
    <t>Dataset: SDG_06_50,  Updated: 20/01/2026 11:00</t>
  </si>
  <si>
    <t xml:space="preserve">This indicator  measures the concentration of phosphate (PO4) per litre in the dissolved phase from water samples from river stations and aggregated to annual average values. At high concentrations phosphate can cause water quality problems, such as eutrophication, by triggering the growth of aquatic plants including algae. The data stem from the EEA Waterbase database on the status and quality of Europe's rivers. </t>
  </si>
  <si>
    <t>Water exploitation index, plus (WEI+)</t>
  </si>
  <si>
    <t>06_60</t>
  </si>
  <si>
    <t>sdg_06_60</t>
  </si>
  <si>
    <t>Water exploitation index, plus (WEI+), 2010-2023 (Percentage)</t>
  </si>
  <si>
    <t>Dataset: SDG_06_60,  Updated: 12/01/2026 23:00</t>
  </si>
  <si>
    <t xml:space="preserve"> The water exploitation index (WEI+) provides a measure of total water consumption as a percentage of the renewable freshwater resources available for a given territory and period It quantifies how much water is abstracted and how much water is returned to the environment by economic sectors before or after use. The difference between water abstractions and water returns is regarded as ‘water consumption’. In the absence of Europe-wide agreed formal targets, values above 20 % are generally considered to be a sign of water scarcity, while values equal or greater than 40 % indicate situations of severe water scarcity, meaning the use of freshwater resources is unsustainable.
Annual calculations of the WEI+ at national level do not reflect uneven spatial and seasonal distribution of resources and may therefore mask water stress, which occurs on a seasonal or regional basis.
The indicator is produced by the EEA based on modelling data from the WISE SoE-Water quantity database (WISE 3) and other open sources (Eurostat, OECD) and including gap filling methods.</t>
  </si>
  <si>
    <t>7. AFFORDABLE AND CLEAN ENERGY</t>
  </si>
  <si>
    <t>Primary energy consumption</t>
  </si>
  <si>
    <t>07_10</t>
  </si>
  <si>
    <t>sdg_07_10</t>
  </si>
  <si>
    <t>- 11.7 % in 2030, compared with the energy consumption forecasts for 2030 made in 2020</t>
  </si>
  <si>
    <t>Primary energy consumption, 2010-2024 (Million tonnes of oil equivalent)</t>
  </si>
  <si>
    <t>Primary energy consumption, 2010-2024 (Index, 2005=100)</t>
  </si>
  <si>
    <t>Primary energy consumption, 2010-2024 (Tonnes of oil equivalent (TOE) per capita)</t>
  </si>
  <si>
    <t>Dataset: SDG_07_10,  Updated: 13/02/2026 23:00</t>
  </si>
  <si>
    <t>be=break in time series, estimated</t>
  </si>
  <si>
    <t>The indicator measures the total energy needs of a country excluding all non-energy use of energy carriers (e.g. natural gas used not for combustion but for producing chemicals). "Primary Energy Consumption" covers the energy consumption by end users such as industry, transport, households, services and agriculture, plus energy consumption of the energy sector itself for production and transformation of energies, losses occurring during the transformation of energies (e.g. the efficiency of electricity production from combustible fuels) and the transmission and distribution losses of energy).</t>
  </si>
  <si>
    <t>Final energy consumption</t>
  </si>
  <si>
    <t>07_11</t>
  </si>
  <si>
    <t>sdg_07_11</t>
  </si>
  <si>
    <t>Final energy consumption, 2010-2024 (Million tonnes of oil equivalent)</t>
  </si>
  <si>
    <t>Final energy consumption, 2010-2024 (Index, 2005=100)</t>
  </si>
  <si>
    <t>Final energy consumption, 2010-2024 (Tonnes of oil equivalent (TOE) per capita)</t>
  </si>
  <si>
    <t>Dataset: SDG_07_11,  Updated: 13/02/2026 23:00</t>
  </si>
  <si>
    <t>The indicator measures the energy end-use in a country excluding all non-energy use of energy carriers (e.g. natural gas used not for combustion but for producing chemicals). “Final energy consumption” only covers the energy consumed by end users, such as industry, transport, households, services and agriculture; it excludes energy consumption of the energy sector itself and losses occurring during transformation and distribution of energy.</t>
  </si>
  <si>
    <t>Final energy consumption in households per capita</t>
  </si>
  <si>
    <t>07_20</t>
  </si>
  <si>
    <t>sdg_07_20</t>
  </si>
  <si>
    <t>Final energy consumption in households per capita, 2010-2024 (Kilogram of oil equivalent (KGOE))</t>
  </si>
  <si>
    <t>Dataset: SDG_07_20,  Updated: 06/03/2026 23:00</t>
  </si>
  <si>
    <t>The indicator measures how much electricity and heat every citizen consumes at home excluding energy used for transportation. Since the indicator refers to final energy consumption, only energy used by end consumers is considered. The related consumption of the energy sector itself is excluded.</t>
  </si>
  <si>
    <t>Energy productivity</t>
  </si>
  <si>
    <t>07_30</t>
  </si>
  <si>
    <t>sdg_07_30</t>
  </si>
  <si>
    <t>Energy productivity, 2010-2024 (Euro per kilogram of oil equivalent (KGOE))</t>
  </si>
  <si>
    <t>Energy productivity, 2010-2024 (Purchasing power standard (PPS) per kilogram of oil equivalent)</t>
  </si>
  <si>
    <t>Dataset: SDG_07_30,  Updated: 25/02/2026 23:00</t>
  </si>
  <si>
    <t>The indicator measures the amount of economic output that is produced per unit of gross available energy. The gross available energy represents the quantity of energy products necessary to satisfy all demand of entities in the geographical area under consideration.The economic output is either given as in the unit of Euros in chain-linked volumes to the reference year 2010 at 2010 exchange rates or in the unit PPS (Purchasing Power Standard). The former is used to observe the evolution over time for a specific region while the latter allows comparing Member States in a given year.</t>
  </si>
  <si>
    <t>Share of renewable energy in gross final energy consumption by sector</t>
  </si>
  <si>
    <t>07_40</t>
  </si>
  <si>
    <t>sdg_07_40</t>
  </si>
  <si>
    <t>42.5 % of gross final energy consumption</t>
  </si>
  <si>
    <t>Share of renewable energy in gross final energy consumption by sector, 2010-2024 (Percentage)</t>
  </si>
  <si>
    <t>freq=Annual; nrg_bal=Renewable energy - overall</t>
  </si>
  <si>
    <t>freq=Annual; nrg_bal=Renewable energy - transport</t>
  </si>
  <si>
    <t>freq=Annual; nrg_bal=Renewable energy - electricity</t>
  </si>
  <si>
    <t>freq=Annual; nrg_bal=Renewable energy - heating and cooling</t>
  </si>
  <si>
    <t>Dataset: SDG_07_40,  Updated: 03/02/2026 11:00</t>
  </si>
  <si>
    <t>The indicator measures the share of renewable energy consumption in gross final energy consumption according to the Renewable Energy Directive. The gross final energy consumption is the energy used by end-consumers (final energy consumption) plus grid losses and self-consumption of power plants.</t>
  </si>
  <si>
    <t>Energy import dependency by products</t>
  </si>
  <si>
    <t>07_50</t>
  </si>
  <si>
    <t>sdg_07_50</t>
  </si>
  <si>
    <t>Energy import dependency by products, 2010-2024 (Percentage)</t>
  </si>
  <si>
    <t>freq=Annual; siec=Total</t>
  </si>
  <si>
    <t>freq=Annual; siec=Solid fossil fuels</t>
  </si>
  <si>
    <t>freq=Annual; siec=Oil and petroleum products (excluding biofuel portion)</t>
  </si>
  <si>
    <t>freq=Annual; siec=Natural gas</t>
  </si>
  <si>
    <t>Dataset: SDG_07_50,  Updated: 25/02/2026 23:00</t>
  </si>
  <si>
    <t>The indicator shows the share of total energy needs of a country met by imports from other countries. It is calculated as net imports divided by the gross available energy. Energy dependence = (imports – exports) / gross available energy.</t>
  </si>
  <si>
    <t>Population unable to keep home adequately warm by poverty status</t>
  </si>
  <si>
    <t>07_60</t>
  </si>
  <si>
    <t>sdg_07_60</t>
  </si>
  <si>
    <t>Population unable to keep home adequately warm by poverty status, 2010-2025 (Percentage)</t>
  </si>
  <si>
    <t>freq=Annual; hhtyp=Total; incgrp=Total</t>
  </si>
  <si>
    <t>freq=Annual; hhtyp=Total; incgrp=Below 60% of median equivalised income</t>
  </si>
  <si>
    <t>freq=Annual; hhtyp=Total; incgrp=Above 60% of median equivalised income</t>
  </si>
  <si>
    <t>Dataset: SDG_07_60,  Updated: 25/03/2026 23:00</t>
  </si>
  <si>
    <t>The indicator measures the share of population who are unable to keep home adequately warm. Data for this indicator are being collected as part of the European Union Statistics on Income and Living Conditions (EU-SILC) to monitor the development of poverty and social inclusion in the EU. The data collection is based on a survey, which means that indicator values are self-reported.</t>
  </si>
  <si>
    <t>8. DECENT WORK AND ECONOMIC GROWTH</t>
  </si>
  <si>
    <t>Real GDP per capita</t>
  </si>
  <si>
    <t>08_10</t>
  </si>
  <si>
    <t>sdg_08_10</t>
  </si>
  <si>
    <t>Real GDP per capita, 2010-2025 (Chain linked volumes (2020), euro per capita)</t>
  </si>
  <si>
    <t>freq=Annual; na_item=Gross domestic product at market prices</t>
  </si>
  <si>
    <t>Real GDP per capita, 2010-2025 (Chain linked volumes, percentage change on previous period, per capita)</t>
  </si>
  <si>
    <t>Dataset: SDG_08_10,  Updated: 27/03/2026 23:00</t>
  </si>
  <si>
    <t>The indicator is calculated as the ratio of real GDP (GDP adjusted for inflation) to the average population of a specific year, where GDP is expressed in millions and population is expressed in thousands. Real GDP is published without decimals. GDP measures the value of the total final output of goods and services produced by an economy within a certain period of time. It includes goods and services that have markets (or which could have markets) and products which are produced by general government and non-profit institutions. It is a measure of economic activity and is commonly used as a proxy for the development in a country’s material living standards. However, it is not a complete measure of economic welfare. For example, GDP does not include most unpaid household work. Neither does GDP take account of negative effects of economic activity, like environmental degradation.</t>
  </si>
  <si>
    <t>Investment share of GDP by institutional sectors</t>
  </si>
  <si>
    <t>08_11</t>
  </si>
  <si>
    <t>sdg_08_11</t>
  </si>
  <si>
    <t>Investment share of GDP by institutional sectors, 2010-2024 (Percentage)</t>
  </si>
  <si>
    <t>freq=Annual; indic=Total investment</t>
  </si>
  <si>
    <t>freq=Annual; indic=Business investment</t>
  </si>
  <si>
    <t>freq=Annual; indic=Government investment</t>
  </si>
  <si>
    <t>freq=Annual; indic=Households investment</t>
  </si>
  <si>
    <t>Dataset: SDG_08_11,  Updated: 28/01/2026 11:00</t>
  </si>
  <si>
    <t>This indicator measures the share of GDP that is used for investment activities in the government, business and household sectors. It is defined as gross fixed capital formation (GFCF) expressed as a percentage of GDP. Gross fixed capital formation consists of resident producers’ investments, deducting disposals, in fixed assets during a given period. It also includes certain additions to the value of non-produced assets realized by producers or institutional units. Fixed assets are tangible or intangible assets produced as outputs from production processes that are used repeatedly, or continuously, for more than one year.</t>
  </si>
  <si>
    <t>Young persons neither in employment nor in education and training (NEET) by sex</t>
  </si>
  <si>
    <t>08_20</t>
  </si>
  <si>
    <t>sdg_08_20</t>
  </si>
  <si>
    <t>9 % of population aged 15 to 29</t>
  </si>
  <si>
    <t>Young persons neither in employment nor in education and training (NEET) by sex, 2010 - 2025 (Percentage of total population)</t>
  </si>
  <si>
    <t>freq=Annual; sex=Total; age=From 15 to 29 years</t>
  </si>
  <si>
    <t>freq=Annual; sex=Males; age=From 15 to 29 years</t>
  </si>
  <si>
    <t>freq=Annual; sex=Females; age=From 15 to 29 years</t>
  </si>
  <si>
    <t>Dataset: SDG_08_20,  Updated: 12/03/2026 23:00</t>
  </si>
  <si>
    <t>The indicator measures the share of the population aged 15 to 29 who is not employed and not involved in education or training. The numerator of the indicator refers to persons who meet the following two conditions: (a) they are not employed (i.e. unemployed or inactive according to the International Labour Organisation definition) and (b) they have not received any education or training (i.e. neither formal nor non-formal) in the four weeks preceding the Labour Force Survey (LFS). The denominator includes the total population aged 15 to 29 (excluding those who did not answer the questions on 'participation in regular (formal) education and training').</t>
  </si>
  <si>
    <t>Employment rate by sex</t>
  </si>
  <si>
    <t>08_30</t>
  </si>
  <si>
    <t>sdg_08_30</t>
  </si>
  <si>
    <t>78 % of population aged 20 to 64</t>
  </si>
  <si>
    <t>Employment rate by sex, 2010-2025 (Percentage of total population)</t>
  </si>
  <si>
    <t>freq=Annual; indic_em=Total employment (resident population concept - LFS)</t>
  </si>
  <si>
    <t>sex=Total; age=From 20 to 64 years</t>
  </si>
  <si>
    <t>sex=Males; age=From 20 to 64 years</t>
  </si>
  <si>
    <t>sex=Females; age=From 20 to 64 years</t>
  </si>
  <si>
    <t>Dataset: SDG_08_30,  Updated: 12/03/2026 23:00</t>
  </si>
  <si>
    <t>The indicator measures the share of the population aged 20 to 64 which is employed. Employed persons are defined as all persons who, during a reference week, worked at least one hour for pay or profit or were temporarily absent from such work. The indicator is part of the adjusted, break-corrected main indicators series and should not be compared with the annual and quarterly non-adjusted series, which have slightly different results.</t>
  </si>
  <si>
    <t>Long-term unemployment rate by sex</t>
  </si>
  <si>
    <t>08_40</t>
  </si>
  <si>
    <t>sdg_08_40</t>
  </si>
  <si>
    <t>Long-term unemployment rate by sex, 2010-2025 (Percentage of population in the labour force)</t>
  </si>
  <si>
    <t>freq=Annual; indic_em=Long-term unemployment; age=From 15 to 74 years; sex=Total</t>
  </si>
  <si>
    <t>freq=Annual; indic_em=Long-term unemployment; age=From 15 to 74 years; sex=Males</t>
  </si>
  <si>
    <t>freq=Annual; indic_em=Long-term unemployment; age=From 15 to 74 years; sex=Females</t>
  </si>
  <si>
    <t>Dataset: SDG_08_40,  Updated: 12/03/2026 23:00</t>
  </si>
  <si>
    <t>The indicator measures the share of the economically active population aged 15 to 74 who has been unemployed for 12 months or more. Unemployed persons are defined as all persons who were without work during the reference week, were currently available for work and were either actively seeking work in the last four weeks or had already found a job to start within the next three months. The unemployment period is defined as the duration of a job search, or as the length of time since the last job was held (if shorter than the time spent on a job search). The economically active population comprises employed and unemployed persons. The indicator is part of the adjusted, break-corrected main indicators series and should not be compared with the annual and quarterly non-adjusted series, which have slightly different results.</t>
  </si>
  <si>
    <t>Fatal accidents at work per 100 000 workers, by sex</t>
  </si>
  <si>
    <t>08_60</t>
  </si>
  <si>
    <t>sdg_08_60</t>
  </si>
  <si>
    <t>Fatal accidents at work per 100 000 workers, by sex, 2010-2023 (Incidence rate)</t>
  </si>
  <si>
    <t>freq=Annual; sex=Total; nace_r2=Total - all NACE activities; severity=Fatal</t>
  </si>
  <si>
    <t>freq=Annual; sex=Males; nace_r2=Total - all NACE activities; severity=Fatal</t>
  </si>
  <si>
    <t>freq=Annual; sex=Females; nace_r2=Total - all NACE activities; severity=Fatal</t>
  </si>
  <si>
    <t>Dataset: SDG_08_60,  Updated: 26/03/2026 11:00</t>
  </si>
  <si>
    <t>The indicator measures the number of fatal accidents that occur during the course of work and lead to the death of the victim within one year of the accident. The incidence rate refers to the number of fatal accidents per 100 000 persons in employment. An accident at work is 'a discrete occurrence in the course of work which leads to physical or mental harm'. This includes all accidents in the course of work, whether they happen inside or outside the premises of the employer, accidents in public places or different means of transport during a journey in the course of the work (commuting accidents are excluded) and at home (such as during teleworking). It also includes cases of acute poisoning and wilful acts of other persons, if these happened during the course of the work.</t>
  </si>
  <si>
    <t>9. INDUSTRY, INNOVATION AND INFRASTRUCTURE</t>
  </si>
  <si>
    <t>Gross domestic expenditure on R&amp;D by sector</t>
  </si>
  <si>
    <t>09_10</t>
  </si>
  <si>
    <t>sdg_09_10</t>
  </si>
  <si>
    <t>3 % of GDP</t>
  </si>
  <si>
    <t>Gross domestic expenditure on R&amp;D by sector, 2010-2024 (Percentage of gross domestic product (GDP))</t>
  </si>
  <si>
    <t>freq=Annual; sectperf=All sectors</t>
  </si>
  <si>
    <t>freq=Annual; sectperf=Business enterprise sector</t>
  </si>
  <si>
    <t>freq=Annual; sectperf=Government sector</t>
  </si>
  <si>
    <t>freq=Annual; sectperf=Higher education sector</t>
  </si>
  <si>
    <t>freq=Annual; sectperf=Private non-profit sector</t>
  </si>
  <si>
    <t>Dataset: SDG_09_10,  Updated: 18/03/2026 23:00</t>
  </si>
  <si>
    <t>bd=break in time series, definition differs (see metadata)</t>
  </si>
  <si>
    <t>dp=definition differs (see metadata), provisional</t>
  </si>
  <si>
    <t xml:space="preserve">The indicator measures gross domestic expenditure on research and development (GERD) as a percentage of the gross domestic product (GDP) — also called R&amp;D intensity. The OECD’s Frascati Manual on collecting R&amp;D data defines research and experimental development as creative and systematic work undertaken in order to increase the stock of knowledge — including knowledge of humankind, culture and society — and to devise new applications of available knowledge. </t>
  </si>
  <si>
    <t>R&amp;D personnel by sector</t>
  </si>
  <si>
    <t>09_30</t>
  </si>
  <si>
    <t>sdg_09_30</t>
  </si>
  <si>
    <t>R&amp;D personnel by sector, 2010-2024 (Percentage of population in the labour force - numerator in full-time equivalent (FTE))</t>
  </si>
  <si>
    <t>freq=Annual; sex=Total; prof_pos=Total; sectperf=All sectors</t>
  </si>
  <si>
    <t>freq=Annual; sex=Total; prof_pos=Total; sectperf=Business enterprise sector</t>
  </si>
  <si>
    <t>freq=Annual; sex=Total; prof_pos=Total; sectperf=Government sector</t>
  </si>
  <si>
    <t>freq=Annual; sex=Total; prof_pos=Total; sectperf=Higher education sector</t>
  </si>
  <si>
    <t>freq=Annual; sex=Total; prof_pos=Total; sectperf=Private non-profit sector</t>
  </si>
  <si>
    <t>Dataset: SDG_09_30,  Updated: 18/03/2026 23:00</t>
  </si>
  <si>
    <t xml:space="preserve">The indicator measures the share of research and development (R&amp;D) personnel broken down by the following institutional sectors: business enterprise (BES), government (GOV), higher education (HES), private non-profit (PNP). Data are presented in full-time equivalents as a share of the labour force. R&amp;D personnel consists of persons engaged directly in R&amp;D, which refers to the creative and systematic work undertaken to increase the stock of knowledge, including knowledge of humankind, culture and society, and to devise new applications of available knowledge. In addition, R&amp;D personnel also includes those providing direct services for the R&amp;D activities, such as R&amp;D managers, administrators, technicians and clerical staff. </t>
  </si>
  <si>
    <t>Patent applications to the European Patent Office by applicants' / inventors' country of residence</t>
  </si>
  <si>
    <t>09_40</t>
  </si>
  <si>
    <t>sdg_09_40</t>
  </si>
  <si>
    <t>Patent applications to the European Patent Office by applicants' / inventors' country of residence, 2010-2025 (Number)</t>
  </si>
  <si>
    <t>freq=Annual; coop_ptn=Applicant</t>
  </si>
  <si>
    <t>Patent applications to the European Patent Office by applicants' / inventors' country of residence, 2010-2025 (Per million inhabitants)</t>
  </si>
  <si>
    <t>freq=Annual; coop_ptn=Inventor</t>
  </si>
  <si>
    <t>Source: European Patent Office (EPO)</t>
  </si>
  <si>
    <t>Dataset: SDG_09_40,  Updated: 24/03/2026 23:00</t>
  </si>
  <si>
    <t>This indicator measures requests for the protection of an invention filed with the European Patent Office (EPO) regardless of whether they are granted or not. Applications are allocated according to the country of residence of the first applicant listed on the application form (first-named applicant principle) as well as according to the country of residence of the inventor.</t>
  </si>
  <si>
    <t>Share of buses and trains in inland passenger transport</t>
  </si>
  <si>
    <t>09_50</t>
  </si>
  <si>
    <t>sdg_09_50</t>
  </si>
  <si>
    <t>Share of buses and trains in inland passenger transport, 2010-2023 (Percentage)</t>
  </si>
  <si>
    <t>freq=Annual; vehicle=Trains, motor coaches, buses and trolley buses - sum of available data</t>
  </si>
  <si>
    <t>freq=Annual; vehicle=Trains</t>
  </si>
  <si>
    <t>freq=Annual; vehicle=Motor coaches, buses and trolley buses</t>
  </si>
  <si>
    <t>Dataset: SDG_09_50,  Updated: 17/03/2026 23:00</t>
  </si>
  <si>
    <t>This indicator measures the share of buses, including coaches and trolley-buses, and trains in inland passenger transport, expressed in passenger-kilometres (pkm). Passenger transport here includes transport by passenger cars, buses and coaches, and trains, but excludes inland waterways, air and sea transport. All data are based on movements within national territories, in most cases regardless of the vehicle’s nationality. Road data stem from a voluntary collection and are not fully harmonised at the EU level. Tram and metro systems are not included because the data collection methodology for these means of transport is not sufficiently harmonised between Member States.</t>
  </si>
  <si>
    <t>Share of rail and inland waterways in inland freight transport</t>
  </si>
  <si>
    <t>09_60</t>
  </si>
  <si>
    <t>sdg_09_60</t>
  </si>
  <si>
    <t>Share of rail and inland waterways in inland freight transport, 2010-2024 (Percentage)</t>
  </si>
  <si>
    <t>freq=Annual; tra_mode=Railways, inland waterways - sum of available data</t>
  </si>
  <si>
    <t>freq=Annual; tra_mode=Railways</t>
  </si>
  <si>
    <t>freq=Annual; tra_mode=Inland waterways</t>
  </si>
  <si>
    <t>Dataset: SDG_09_60,  Updated: 17/03/2026 23:00</t>
  </si>
  <si>
    <t xml:space="preserve">This indicator measures the share of rail and inland waterways in inland freight transport, expressed in tonne-kilometres (tkm). Inland freight transport includes road, rail and inland waterways. All data are based on movements on national territory. Rail and inland waterway transport is collected based on movements on national territory, regardless of the nationality of the train or vessel. Road transport activity is collected according to the country of registration of the vehicle, regardless of the territory where the activity is performed. The activity is redistributed to the territory where the activity is actually performed by modelling the likely journey itinerary on the European road network. Neither sea nor air freight transport are currently included.  </t>
  </si>
  <si>
    <t>Air emission intensity from industry</t>
  </si>
  <si>
    <t>09_70</t>
  </si>
  <si>
    <t>sdg_09_70</t>
  </si>
  <si>
    <t>Air emission intensity from industry, 2010-2024 (Grams per euro, chain linked volumes (2020))</t>
  </si>
  <si>
    <t>freq=Annual; airpol=Particulates &lt; 2.5µm; nace_r2=Manufacturing; na_item=Value added, gross</t>
  </si>
  <si>
    <t>freq=Annual; airpol=Particulates &lt; 10µm; nace_r2=Manufacturing; na_item=Value added, gross</t>
  </si>
  <si>
    <t>Dataset: SDG_09_70,  Updated: 24/03/2026 23:00</t>
  </si>
  <si>
    <t>This indicator measures the emissions intensity of particulate matter (PM10 and PM2.5) from the manufacturing sector (NACE Rev. 2 sector ‘C’). Air emissions are defined as flows of gaseous and particulate materials emitted into the atmosphere. Fine and coarse particulates (PM10) are less than 10 micrometres in diameter and can be carried deep into the lungs, where they can cause inflammation and exacerbate the condition of people suffering from heart and lung diseases. Fine particulates (PM2.5) are less than 2.5 micrometres in diameter and are therefore a subset of the PM10 particles. Their negative health impacts are more serious than PM10 because they can be drawn further into the lungs and may be more toxic. Emission intensity is calculated by dividing the sector’s PM emissions by its gross value added (GVA), which is defined as output (at basic prices) minus intermediate consumption (at purchaser prices).</t>
  </si>
  <si>
    <t>10. REDUCED INEQUALITIES</t>
  </si>
  <si>
    <t>Purchasing power adjusted GDP per capita</t>
  </si>
  <si>
    <t>10_10</t>
  </si>
  <si>
    <t>sdg_10_10</t>
  </si>
  <si>
    <t>Purchasing power adjusted GDP per capita, 2010-2025 (Percentage)</t>
  </si>
  <si>
    <t>freq=Annual; indic_ppp=Real expenditure per capita (in PPS_EU27_2020)</t>
  </si>
  <si>
    <t>ppp_cat18=Gross domestic product</t>
  </si>
  <si>
    <t>freq=Annual; indic_ppp=Volume indices of real expenditure per capita (in PPS_EU27_2020=100)</t>
  </si>
  <si>
    <t>freq=Annual; indic_ppp=Coefficient of variation of volume indices of expenditure per capita (percentage)</t>
  </si>
  <si>
    <t>Dataset: SDG_10_10,  Updated: 25/03/2026 11:00</t>
  </si>
  <si>
    <t>Gross domestic product (GDP) is a measure for the economic activity. It refers to the value of the total output of goods and services produced by an economy, less intermediate consumption, plus net taxes on products and imports. GDP per capita is calculated as the ratio of GDP to the average population in a specific year. Basic figures are expressed in purchasing power standards (PPS), which represents a common currency that eliminates the differences in price levels between countries to allow meaningful volume comparisons of GDP. The values are also offered as an index calculated in relation to the European Union average set to equal 100. If the index of a country is higher than 100, this country's level of GDP per head is higher than the EU average and vice versa. Please note that this index is intended for cross-country comparisons rather than for temporal comparisons. Finally, the disparities indicator offered for EU aggregates is calculated as the coefficient of variation of the national figures. This time series offers a measure of the convergence of economic activity between the EU Member States.</t>
  </si>
  <si>
    <t>Disparities in adjusted gross disposable income of households per capita</t>
  </si>
  <si>
    <t>10_20</t>
  </si>
  <si>
    <t>sdg_10_20</t>
  </si>
  <si>
    <t>Disparities in adjusted gross disposable income of households per capita, 2010-2024 (Coefficient of variation for absolute value)</t>
  </si>
  <si>
    <t>Dataset: SDG_10_20,  Updated: 27/02/2026 23:00</t>
  </si>
  <si>
    <t xml:space="preserve"> Disparities in national household income per capita across the EU and Euro area are calculated as the coefficient of variation of adjusted gross disposable income of households and Non-Profit Institutions Serving Households (NPISH) divided by the purchasing power parities (PPP) of the actual individual consumption of households and by the total resident population. The indicator reflects national differences in the purchasing power of households and their ability to invest in goods and services or save for the future, by accounting for taxes and social contributions and monetary in-kind social benefits. The time series offer a measure of the convergence of household income within the EU and Euro area.</t>
  </si>
  <si>
    <t>Relative median at-risk-of-poverty gap</t>
  </si>
  <si>
    <t>10_30</t>
  </si>
  <si>
    <t>sdg_10_30</t>
  </si>
  <si>
    <t>Relative median at-risk-of-poverty gap, 2010-2025 (Percentage)</t>
  </si>
  <si>
    <t>freq=Annual; indic_il=Relative poverty gap (cut-off point: 60% of median equivalised income)</t>
  </si>
  <si>
    <t>Dataset: SDG_10_30,  Updated: 25/03/2026 23:00</t>
  </si>
  <si>
    <t>The indicator is calculated as the distance between the median equivalised total net income of persons below the at-risk-of-poverty threshold and the at-risk-of-poverty threshold itself, expressed as a percentage of the at-risk-of-poverty threshold. This threshold is set at 60 % of the national median equivalised disposable income of all people in a country and not for the EU as a whole. The EU aggregate is a population weighted average of individual national figures. In line with decisions of the European Council, the risk-of-poverty rate is measured relative to the situation in each country rather than applying a common threshold to all countries.</t>
  </si>
  <si>
    <t>Income distribution</t>
  </si>
  <si>
    <t>10_41</t>
  </si>
  <si>
    <t>sdg_10_41</t>
  </si>
  <si>
    <t>Income distribution, 2010-2025 (Ratio)</t>
  </si>
  <si>
    <t>Dataset: SDG_10_41,  Updated: 25/03/2026 23:00</t>
  </si>
  <si>
    <t>The indicator is a measure of the inequality of income distribution. It is calculated as the ratio of total income received by the 20 % of the population with the highest income (the top quintile) to that received by the 20 % of the population with the lowest income (the bottom quintile).</t>
  </si>
  <si>
    <t>Income share of the bottom 40 % of the population</t>
  </si>
  <si>
    <t>10_50</t>
  </si>
  <si>
    <t>sdg_10_50</t>
  </si>
  <si>
    <t>Income share of the bottom 40 % of the population, 2010-2025</t>
  </si>
  <si>
    <t>freq=Annual; indic_il=Share of national equivalised income</t>
  </si>
  <si>
    <t>Dataset: SDG_10_50,  Updated: 25/03/2026 23:00</t>
  </si>
  <si>
    <t>The indicator measures the income share received by the bottom 40 % of the population. The income concept used is the total disposable household income.</t>
  </si>
  <si>
    <t>Asylum applications by state of procedure</t>
  </si>
  <si>
    <t>10_60</t>
  </si>
  <si>
    <t>sdg_10_60</t>
  </si>
  <si>
    <t>Lack of policy target</t>
  </si>
  <si>
    <t>Asylum applications by state of procedure, 2010-2024 (Per million inhabitants)</t>
  </si>
  <si>
    <t>freq=Annual; applicant=First time applicant</t>
  </si>
  <si>
    <t>freq=Annual; applicant=Positive first instance decision</t>
  </si>
  <si>
    <t>Dataset: SDG_10_60,  Updated: 14/07/2025 23:00</t>
  </si>
  <si>
    <t xml:space="preserve">The indicator shows the number of first-time asylum applicants per million inhabitants and the number of positive first instance decisions per million inhabitants. Please note that caution is required when comparing these two values, since applications received in a given year might not be processed until a later year. Source data are supplied to Eurostat by the national Ministries of Interior and related official agencies. A first-time applicant for international protection is a person who lodged an application for asylum for the first time in a given Member State. First instance decisions are decisions granted by the respective authority acting as a first instance of the administrative/judicial asylum procedure in the receiving country. </t>
  </si>
  <si>
    <t>11. SUSTAINABLE CITIES AND COMMUNITIES</t>
  </si>
  <si>
    <t>Severe housing deprivation rate by poverty status</t>
  </si>
  <si>
    <t>11_11</t>
  </si>
  <si>
    <t>sdg_11_11</t>
  </si>
  <si>
    <t>Severe housing deprivation rate by poverty status, 2010-2023 (Percentage)</t>
  </si>
  <si>
    <t>freq=Annual; age=Total; incgrp=Total; sex=Total</t>
  </si>
  <si>
    <t>freq=Annual; age=Total; incgrp=Below 60% of median equivalised income; sex=Total</t>
  </si>
  <si>
    <t>freq=Annual; age=Total; incgrp=Above 60% of median equivalised income; sex=Total</t>
  </si>
  <si>
    <t>Dataset: SDG_11_11,  Updated: 14/11/2025 23:00</t>
  </si>
  <si>
    <t>Severe housing deprivation rate is defined as the percentage of population living in the dwelling which is considered as overcrowded, while also exhibiting at least one of the housing deprivation measures.
ousing deprivation is a measure of poor amenities and is calculated by referring to those households with a leaking roof, no bath/shower and no indoor toilet, or a dwelling considered too dark.</t>
  </si>
  <si>
    <t>Population living in households considering that they suffer from noise, by poverty status</t>
  </si>
  <si>
    <t>11_20</t>
  </si>
  <si>
    <t>sdg_11_20</t>
  </si>
  <si>
    <t>Population living in households considering that they suffer from noise, by poverty status, 2010-2023 (Percentage)</t>
  </si>
  <si>
    <t>Dataset: SDG_11_20,  Updated: 10/03/2026 23:00</t>
  </si>
  <si>
    <t>The indicator measures the proportion of the population who declare that they are affected either by noise from neighbours or from the street. Because the assessment of noise pollution is subjective, it should be noted that the indicator accounts for both the levels of noise pollution as well as people’s standards of what level they consider to be acceptable. Therefore, an increase in the value of the indicator may not necessarily indicate a similar increase in noise pollution levels but also a decrease of the levels that European citizens are willing to tolerate and vice versa. In fact, there is empirical evidence that perceived environmental quality by individuals is not always consistent with the actual environmental quality assessed using ‘objective’ indicators, particularly for noise.</t>
  </si>
  <si>
    <t>Soil sealing index</t>
  </si>
  <si>
    <t>11_32</t>
  </si>
  <si>
    <t>sdg_11_32</t>
  </si>
  <si>
    <t>Soil sealing index, 2012-2018 (Index, 2006=100)</t>
  </si>
  <si>
    <t>Soil sealing index, 2012-2018 (Percentage)</t>
  </si>
  <si>
    <t>Soil sealing index, 2012-2018 (Square kilometre)</t>
  </si>
  <si>
    <t>Dataset: SDG_11_32,  Updated: 19/04/2024 23:00</t>
  </si>
  <si>
    <t>The indicator estimates the increase in sealed soil surfaces with impervious materials due to urban development and construction (e.g. buildings, constructions and laying of completely or partially impermeable artificial material, such as asphalt, metal, glass, plastic or concrete). This provides an indication of the rate of soil sealing, when areas change land use towards artificial and urban land use. The indicator builds on data from the imperviousness High Resolution Layer (a product of the Copernicus Land Monitoring Service). The indicator is presented in the following units: Index 2006=100 % of total surface total sealed surface in km2.</t>
  </si>
  <si>
    <t>Road traffic deaths, by type of roads</t>
  </si>
  <si>
    <t>11_40</t>
  </si>
  <si>
    <t>sdg_11_40</t>
  </si>
  <si>
    <t>-50 % of 2019 level</t>
  </si>
  <si>
    <t>Road traffic deaths, by type of roads, 2010-2024 (Number)</t>
  </si>
  <si>
    <t>freq=Annual; tra_infr=Total</t>
  </si>
  <si>
    <t>Road traffic deaths, by type of roads, 2010-2024 (Rate)</t>
  </si>
  <si>
    <t>freq=Annual; tra_infr=Motorways</t>
  </si>
  <si>
    <t>freq=Annual; tra_infr=Urban roads</t>
  </si>
  <si>
    <t>freq=Annual; tra_infr=Rural roads</t>
  </si>
  <si>
    <t>freq=Annual; tra_infr=Unknown</t>
  </si>
  <si>
    <t>Source: European Commission - Directorate-General for Mobility and Transport (MOVE)</t>
  </si>
  <si>
    <t>Dataset: SDG_11_40,  Updated: 13/01/2026 11:00</t>
  </si>
  <si>
    <t>The indicator measures the number of fatalities caused by road accidents, including drivers and passengers of motorised vehicles and pedal cycles as well as pedestrians. Persons dying on road accidents up to 30 days after the occurrence of the accident are counted as road accident fatalities. After these 30 days, the reason for dying might be declared differently. For Member States not using this definition, corrective factors are applied. The average population of the reference year (calculated as the arithmetic mean of the population on 1st January of two consecutive years) is used as denominator (per 100 000 persons).</t>
  </si>
  <si>
    <t>Premature deaths due to exposure to fine particulate matter (PM2.5)</t>
  </si>
  <si>
    <t>11_52</t>
  </si>
  <si>
    <t>sdg_11_52</t>
  </si>
  <si>
    <t>-55 % of 2005 level</t>
  </si>
  <si>
    <t>Premature deaths due to exposure to fine particulate matter (PM2.5), 2010-2023 (Number)</t>
  </si>
  <si>
    <t>freq=Annual; airpol=Particulates &lt; 2.5µm; effect=Premature death</t>
  </si>
  <si>
    <t>Premature deaths due to exposure to fine particulate matter (PM2.5), 2010-2023 (Rate)</t>
  </si>
  <si>
    <t>Dataset: SDG_11_52,  Updated: 09/12/2025 11:00</t>
  </si>
  <si>
    <t>This indicator estimates the number of premature deaths attributable to long-term exposure to PM2.5. 
M2.5 are particulates whose diameter is less than 2.5 micrometres and which can be carried deep into the lungs where they can cause inflammation and exacerbate the condition of people suffering heart and lung diseases.</t>
  </si>
  <si>
    <t>Recycling rate of municipal waste</t>
  </si>
  <si>
    <t>11_60</t>
  </si>
  <si>
    <t>sdg_11_60</t>
  </si>
  <si>
    <t>60 % of total municipal waste generated</t>
  </si>
  <si>
    <t>Recycling rate of municipal waste, 2010-2024 (Percentage)</t>
  </si>
  <si>
    <t>Dataset: SDG_11_60,  Updated: 27/03/2026 23:00</t>
  </si>
  <si>
    <t>The indicator measures the tonnage recycled from municipal waste divided by the total municipal waste arising. Recycling includes material recycling, composting and anaerobic digestion; and preparing for reuse. Municipal waste consists mostly of waste generated by households, but may also include similar wastes generated by small businesses and public institutions and collected by the municipality. This latter part of municipal waste may vary from municipality to municipality and from country to country, depending on the local waste management system. For areas not covered by a municipal waste collection scheme the amount of waste generated is estimated. The Member States report each year the amount recycled and the total municipal waste generated to Eurostat. Data collection, validation and dissemination are performed by the EDC Waste hosted at Eurostat.</t>
  </si>
  <si>
    <t>12. RESPONSIBLE CONSUMPTION AND PRODUCTION</t>
  </si>
  <si>
    <t>Consumption of chemicals by hazardousness - EU aggregate</t>
  </si>
  <si>
    <t>12_10</t>
  </si>
  <si>
    <t>sdg_12_10</t>
  </si>
  <si>
    <t>Consumption of chemicals by hazardousness - EU aggregate, 2010-2024 (Million tonnes)</t>
  </si>
  <si>
    <t>freq=Annual; indic_env=Consumption of chemicals; geo=European Union - 27 countries (from 2020)</t>
  </si>
  <si>
    <t>Hazardous and non-hazardous - total</t>
  </si>
  <si>
    <t>Hazardous</t>
  </si>
  <si>
    <t>Hazardous to health</t>
  </si>
  <si>
    <t>Hazardous to the environment</t>
  </si>
  <si>
    <t>Dataset: SDG_12_10,  Updated: 12/12/2025 23:00</t>
  </si>
  <si>
    <t>This indicator measures the volume of aggregated consumption of toxic chemicals, expressed in million tonnes. The consumption of chemicals is calculated as the sum of the production volumes (PRODCOM) and the net import volumes of the chemicals (COMEXT) according to the equation: Consumption = production + imports – exports. The data on hazardous and non-hazardous chemicals show the total consumption of all chemicals. The two sub-categories of hazardous chemicals – hazardous to human health and hazardous to the environment – overlap by definition and as a result their sum is not equal to the total consumption of hazardous chemicals.</t>
  </si>
  <si>
    <t>Raw material consumption (RMC)</t>
  </si>
  <si>
    <t>12_21</t>
  </si>
  <si>
    <t>sdg_12_21</t>
  </si>
  <si>
    <t>Raw material consumption (RMC), 2010-2024 (Thousand tonnes)</t>
  </si>
  <si>
    <t>freq=Annual; indic_env=Raw material consumption; material=Total</t>
  </si>
  <si>
    <t>Raw material consumption (RMC), 2010-2024 (Tonnes per capita)</t>
  </si>
  <si>
    <t>Dataset: SDG_12_21,  Updated: 27/11/2025 23:00</t>
  </si>
  <si>
    <t xml:space="preserve">The material footprint, also referred to as raw material consumption (RMC), represents the demand for the extraction of materials (minerals, metal ore, biomass and fossil energy materials) induced by consumption of goods and services within a geographical reference area. Data for material footprints stem from material flow accounts, which model the flows of natural resources from the environment into the economy. They include domestic extraction of materials measured in tonnes of gross material (for example, gross ore or gross harvest) as well as estimated imports and exports of the raw material equivalents of the products traded (domestic and abroad extraction required to produce the traded products). RMC thus measures the amount of extraction needed to produce the goods demanded by final users in the geographical reference area, irrespective of where in the world the material extraction took place. </t>
  </si>
  <si>
    <t>Consumption footprint - single weighted score</t>
  </si>
  <si>
    <t>12_31</t>
  </si>
  <si>
    <t>sdg_12_31</t>
  </si>
  <si>
    <t>Consumption footprint - single weighted score, 2010-2023 (Planetary Boundary)</t>
  </si>
  <si>
    <t>freq=Annual; cons_fp=Single weighted score</t>
  </si>
  <si>
    <t>Consumption footprint - single weighted score, 2010-2023 (Per inhabitant)</t>
  </si>
  <si>
    <t>Source: European Commission - Joint Research Centre (JRC)</t>
  </si>
  <si>
    <t>Dataset: SDG_12_31,  Updated: 06/08/2025 23:00</t>
  </si>
  <si>
    <t>&lt;span style="color: black;"&gt;The consumption footprint is a set of 16 life cycle assessment (LCA)-based indicators to assess the environmental impacts of the EU and its Member States consumption by combining data on consumption intensity and environmental impacts of representative products. It is based on the combination of: (a) the emissions to air, soil and water as well as the resources used along the life cycle of around 165 representative products, belonging to 5 areas of consumption (food, mobility, housing, household goods, and appliances), (b) the consumption intensities of those products, which are calculated based on consumption statistics, and (c) the Environmental Footprint (EF) impact assessment method, which translates emissions and resource consumption into 16 potential environmental impacts that can be aggregated into a single score. The EF impact indicators can be compared with a set of thresholds that are based on the Planetary Boundaries framework. Thus the single weighted score measures the number of times that the planetary boundary is transgressed.</t>
  </si>
  <si>
    <t>Circular material use rate</t>
  </si>
  <si>
    <t>12_41</t>
  </si>
  <si>
    <t>sdg_12_41</t>
  </si>
  <si>
    <t>Doubling this rate relative to 2020</t>
  </si>
  <si>
    <t>Circular material use rate, 2010-2024 (Percentage)</t>
  </si>
  <si>
    <t>Dataset: SDG_12_41,  Updated: 24/11/2025 23:00</t>
  </si>
  <si>
    <t>The circular material use rate (CMR) measures the share of material recovered and fed back into the economy in overall material use. The CMU is defined as the ratio of the circular use of material to the overall material use. The overall material use is measured by summing up the aggregate domestic material consumption (DMC) and the circular use of materials. DMC is defined in economy-wide material flow accounts. The circular use of materials is approximated by the amount of waste recycled in domestic recovery plants minus imported waste destined for recovery plus exported waste destined for recovery abroad. A higher CMU rate value means that more secondary materials substitute for primary raw materials thus reducing the environmental impacts of extracting primary material.</t>
  </si>
  <si>
    <t>Generation of waste by hazardousness</t>
  </si>
  <si>
    <t>12_51</t>
  </si>
  <si>
    <t>sdg_12_51</t>
  </si>
  <si>
    <t>Generation of waste by hazardousness, 2010-2022 (Kilograms per capita)</t>
  </si>
  <si>
    <t>freq=Annual; waste=Total waste; hazard=Hazardous and non-hazardous - total</t>
  </si>
  <si>
    <t>nace_r2=All NACE activities plus households</t>
  </si>
  <si>
    <t>freq=Annual; waste=Total waste; hazard=Hazardous</t>
  </si>
  <si>
    <t>freq=Annual; waste=Total waste; hazard=Non-hazardous</t>
  </si>
  <si>
    <t>Dataset: SDG_12_51,  Updated: 22/09/2025 23:00</t>
  </si>
  <si>
    <t>This indicator measures all waste generated in a country. Major mineral wastes, dredging spoils and soils are included. This leads to high quantities of waste in some countries with substantial economic activities such as mining and construction.</t>
  </si>
  <si>
    <t>Gross value added in environmental goods and services sector</t>
  </si>
  <si>
    <t>12_61</t>
  </si>
  <si>
    <t>sdg_12_61</t>
  </si>
  <si>
    <t>Gross value added in environmental goods and services sector, 2010-2024 (Chain linked volumes (2020), million euro)</t>
  </si>
  <si>
    <t>freq=Annual; nace_r2=Total - all NACE activities; env_pa=Total environmental purposes</t>
  </si>
  <si>
    <t>na_item=Value added, gross; ty=Total environmental goods and services sector</t>
  </si>
  <si>
    <t>Gross value added in environmental goods and services sector, 2010-2024 (Percentage of gross domestic product (GDP))</t>
  </si>
  <si>
    <t>Dataset: SDG_12_61,  Updated: 20/03/2026 23:00</t>
  </si>
  <si>
    <t>The environmental goods and services sector (EGSS) is defined as that part of a country’s economy that is engaged in producing goods and services that are used in environmental protection and resource management activities either domestically or abroad. Gross value added in EGSS represents the contribution of the environmental goods and services sector to GDP and is defined as the difference between the value of the sector’s output and intermediate consumption.</t>
  </si>
  <si>
    <t>13. CLIMATE ACTION</t>
  </si>
  <si>
    <t>Domestic net greenhouse gas emissions</t>
  </si>
  <si>
    <t>13_10</t>
  </si>
  <si>
    <t>sdg_13_10</t>
  </si>
  <si>
    <t>-55 % of 1990 level</t>
  </si>
  <si>
    <t>Domestic net greenhouse gas emissions, 2010-2024 (Million tonnes of CO2 equivalent)</t>
  </si>
  <si>
    <t>freq=Annual; src_crf=Total (excluding memo items)</t>
  </si>
  <si>
    <t>Domestic net greenhouse gas emissions, 2010-2024 (Tonnes per capita)</t>
  </si>
  <si>
    <t>Domestic net greenhouse gas emissions, 2010-2024 (Index, 1990=100)</t>
  </si>
  <si>
    <t>freq=Annual; src_crf=Total (excluding LULUCF and memo items)</t>
  </si>
  <si>
    <t>Dataset: SDG_13_10,  Updated: 19/01/2026 23:00</t>
  </si>
  <si>
    <t>The indicator measures total national emissions (from both ESD and ETS sectors) of the so called ‘Kyoto basket’ of greenhouse gases, including carbon dioxide (CO2), methane (CH4), nitrous oxide (N2O), and the so-called F-gases (hydrofluorocarbons, perfluorocarbons, nitrogen triflouride (NF3) and sulphur hexafluoride (SF6)) from all sectors of the GHG emission inventories. Estimated emissions from international aviation and maritime transport are excluded. The indicator is presented in two forms: as net emissions including land use, land use change and forestry (LULUCF) as well as excluding LULUCF. Using each gas’ individual global warming potential (GWP), they are being integrated into a single indicator expressed in units of CO2 equivalents. The GHG emission inventories are submitted annually by the EU Member States to the United Nations Framework Convention on Climate Change (UNFCCC)</t>
  </si>
  <si>
    <t>Net greenhouse gas emissions of the Land use, Land use change and Forestry (LULUCF) sector</t>
  </si>
  <si>
    <t>13_21</t>
  </si>
  <si>
    <t>sdg_13_21</t>
  </si>
  <si>
    <t>- 310 million tonnes of CO2 equivalent</t>
  </si>
  <si>
    <t>Net greenhouse gas emissions of the Land use, Land use change and Forestry (LULUCF) sector, 2010-2024 (Thousand tonnes of CO2 equivalent)</t>
  </si>
  <si>
    <t>Net greenhouse gas emissions of the Land use, Land use change and Forestry (LULUCF) sector, 2010-2024 (Tonnes per capita)</t>
  </si>
  <si>
    <t>Net greenhouse gas emissions of the Land use, Land use change and Forestry (LULUCF) sector, 2010-2024 (Tonnes per square kilometre)</t>
  </si>
  <si>
    <t>Dataset: SDG_13_21,  Updated: 23/02/2026 23:00</t>
  </si>
  <si>
    <t>This indicator measures net carbon removals from the land use, land use change and forestry (LULUCF) sector, considering both emissions and removals from the sector. The indicator is expressed as CO2 equivalents using the global warming potential (GWP) of each gas. Emissions and removals data, known as GHG inventories, are submitted annually by Member States to the EU and the United Nations Framework Convention on Climate Change (UNFCCC).</t>
  </si>
  <si>
    <t>Average CO2 emissions per km from new passenger cars</t>
  </si>
  <si>
    <t>13_31</t>
  </si>
  <si>
    <t>sdg_13_31</t>
  </si>
  <si>
    <t>49.5 g CO2 per km</t>
  </si>
  <si>
    <t>Average CO2 emissions per km from new passenger cars, 2010-2024 (Grams per kilometre)</t>
  </si>
  <si>
    <t>Source: European Commission - Directorate-General for Climate Action (CLIMA); European Environment Agency (EEA)</t>
  </si>
  <si>
    <t>Dataset: SDG_13_31,  Updated: 16/01/2026 23:00</t>
  </si>
  <si>
    <t>&lt;span style="color: black;"&gt;The indicator is defined as the average carbon dioxide (CO2) emissions per km by new passenger cars in a given year. The reported emissions are based on type-approval and can deviate from the actual CO2 emissions of new cars. In the monitoring for cars and vans, emissions data are reported using the ‘New European Driving Cycle’ (NEDC) protocol until 2019, using both protocols NEDC and the ‘Worldwide harmonized Light vehicles Test Procedure’ (WLTP) in 2020 and only WLTP protocol from 2021.
span style="color: black;"&gt; In this table, from 2020, reported WLTP data are shown; for the period 2017-2019 a conversion factor, calculated using 2020 data in NEDC and WLTP, is used to show data in WLTP; before 2017, NEDC data are shown.</t>
  </si>
  <si>
    <t>Climate related economic losses</t>
  </si>
  <si>
    <t>13_40</t>
  </si>
  <si>
    <t>sdg_13_40</t>
  </si>
  <si>
    <t>Climate related economic losses, 2010-2024 (Million euro at constant prices)</t>
  </si>
  <si>
    <t>freq=Annual; statinfo=Annual value; stk_flow=Losses</t>
  </si>
  <si>
    <t>Climate related economic losses, 2010-2024 (Euro per inhabitant (at constant prices))</t>
  </si>
  <si>
    <t>freq=Annual; statinfo=Thirty-year average; stk_flow=Losses</t>
  </si>
  <si>
    <t>Dataset: SDG_13_40,  Updated: 27/10/2025 23:00</t>
  </si>
  <si>
    <t>The indicator measures the economic losses from weather and climate-related events. In addition to the annual figures, a smoothed time-series based on 30-year averages is presented. In line with the climate normal period as defined by World Meteorological Organisation, these 30 years average figures reflect trends excluding the substantial climate variability on shorter time scales due to natural factors. The indicator is based on data from CATDAT of RiskLayer.</t>
  </si>
  <si>
    <t>Contribution to the international 100bn USD commitment on climate related expending</t>
  </si>
  <si>
    <t>13_50</t>
  </si>
  <si>
    <t>sdg_13_50</t>
  </si>
  <si>
    <t>Contribution to the international 100bn USD commitment on climate related expending, 2014-2024 (Million euro)</t>
  </si>
  <si>
    <t>Dataset: SDG_13_50,  Updated: 13/02/2026 23:00</t>
  </si>
  <si>
    <t>The indicator measures the total amount spent from the annual budget of the EU Member States as well as of the European Commission and the European Investment Bank, in order to contribute to the international 100bn USD commitment for climate finance under the United Nations Framework Convention on Climate Change (UNFCCC). The data for 2020 and 2021 covers commitments for both multilateral and bilateral public finance. From 2022 onwards, the data covers bilateral finance committed and multilateral finance provided.</t>
  </si>
  <si>
    <t>Green bond issuance by type of issuer</t>
  </si>
  <si>
    <t>13_70</t>
  </si>
  <si>
    <t>sdg_13_70</t>
  </si>
  <si>
    <t>Green bond issuance by type of issuer, 2014-2024 (Percentage of total)</t>
  </si>
  <si>
    <t>freq=Annual; geo=European Union - 27 countries (from 2020)</t>
  </si>
  <si>
    <t>Total</t>
  </si>
  <si>
    <t>Corporate</t>
  </si>
  <si>
    <t>Government</t>
  </si>
  <si>
    <t>Dataset: SDG_13_70,  Updated: 11/11/2025 23:00</t>
  </si>
  <si>
    <t>Green bonds are loans provided by an investor to a borrower which are used to fund projects or activities that promote climate change mitigation or adaptation or other environmental objectives. While the green bond definition can vary, this indicator includes bonds that are aligned with the four core components of the International Capital Market Association (ICMA) green bond principles or are certified by the Climate Bond Initiative (CBI). Issuers include corporates such as a company or financial corporation, and sovereign bond issuers which are national governments.</t>
  </si>
  <si>
    <t>14. LIFE BELOW WATER</t>
  </si>
  <si>
    <t>Surface of the marine protected areas</t>
  </si>
  <si>
    <t>14_10</t>
  </si>
  <si>
    <t>sdg_14_10</t>
  </si>
  <si>
    <t>30 % of marine area</t>
  </si>
  <si>
    <t>Surface of the marine protected areas, 2012-2023 (Percentage)</t>
  </si>
  <si>
    <t>freq=Annual; areaprot=Marine protected area</t>
  </si>
  <si>
    <t>Surface of the marine protected areas, 2012-2023 (Square kilometre)</t>
  </si>
  <si>
    <t>Source: European Commission - Directorate-General for Environment (ENV); European Environment Agency (EEA)</t>
  </si>
  <si>
    <t>Dataset: SDG_14_10,  Updated: 19/11/2025 11:00</t>
  </si>
  <si>
    <t>This indicator measures the extent of marine protected areas (MPAs) in EU marine waters. MPAs are biodiversity ‘hotspots’ and can serve various objectives including species and habitats protection, biodiversity conservation and restoration, but also resource use within defined ecological boundaries. MPAs may also positively impact neighbouring areas.
The indicator comprises nationally designated protected areas and Natura 2000 sites. A nationally designated area is an area protected by national legislation. The Natura 2000 network comprises both marine and terrestrial protected areas designated under the EU Habitats and Birds Directives with the goal to maintain or restore a favourable conservation status for habitat types and species of EU interest.</t>
  </si>
  <si>
    <t>Estimated trends in fish stock biomass, by fishing areas</t>
  </si>
  <si>
    <t>14_21</t>
  </si>
  <si>
    <t>sdg_14_21</t>
  </si>
  <si>
    <t>Estimated trends in fish stock biomass, by fishing areas, 2010-2023</t>
  </si>
  <si>
    <t>freq=Annual; fishreg=EU total marine areas</t>
  </si>
  <si>
    <t>Fish stock biomass - index 2003 = 100</t>
  </si>
  <si>
    <t>freq=Annual; fishreg=Atlantic, Northeast</t>
  </si>
  <si>
    <t>freq=Annual; fishreg=Mediterranean and Black Sea</t>
  </si>
  <si>
    <t>Dataset: SDG_14_21,  Updated: 12/06/2025 23:00</t>
  </si>
  <si>
    <t>Fish stock biomass is a function of biological characteristics such as abundance and weight and can indicate the status of a fish stock when measured against reference values. This is a model-based indicator that is computed using results from single-species quantitative stock assessments. It shows the median value of fish stock biomass relative to 2003. The full time series is updated every year, sometimes including new stocks due to newly available quantitative assessments which can result in small differences from one release year to the next.</t>
  </si>
  <si>
    <t>Estimated trends in fishing pressure, by fishing area</t>
  </si>
  <si>
    <t>14_30</t>
  </si>
  <si>
    <t>sdg_14_30</t>
  </si>
  <si>
    <t>Estimated trends in fishing pressure, by fishing area, 2010-2023</t>
  </si>
  <si>
    <t>freq=Annual; indic_env=Fish stocks - model based median value</t>
  </si>
  <si>
    <t>EU total marine areas</t>
  </si>
  <si>
    <t>Atlantic, Northeast</t>
  </si>
  <si>
    <t>Mediterranean and Black Sea</t>
  </si>
  <si>
    <t>Dataset: SDG_14_30,  Updated: 07/04/2025 23:00</t>
  </si>
  <si>
    <t>The indicator presents the model-based median value of fishing pressure (F/Fmsy) in EU marine waters of the North-East Atlantic and adjacent seas (FAO area 27) and the Mediterranean and the Black Sea (FAO area 37) for which current fishing mortality (F) exceeds the estimated fishing mortality consistent with achieving maximum sustainable yield (Fmsy). Fishing mortality is a measure for death or removal of fish from a population due to fishing. The fishing mortality consistent with achieving maximum sustainable yield is determined by the long-term average stock size that allows fishing at this level. For fisheries to be sustainable, F should not exceed Fmsy– the point at which the largest catch can be taken from a fish stock over an indefinite period without harming it.
he model-based median value of fishing pressure (F/Fmsy) indicates the trend of exploitation: values below 1 indicate sustainable fishing levels (F Fmsy).</t>
  </si>
  <si>
    <t>Bathing waters with excellent quality by location</t>
  </si>
  <si>
    <t>14_40</t>
  </si>
  <si>
    <t>sdg_14_40</t>
  </si>
  <si>
    <t>Bathing waters with excellent quality by location, 2011-2024</t>
  </si>
  <si>
    <t>freq=Annual; aquaenv=Coastal water - number</t>
  </si>
  <si>
    <t>m</t>
  </si>
  <si>
    <t>freq=Annual; aquaenv=Coastal water excellent - number</t>
  </si>
  <si>
    <t>freq=Annual; aquaenv=Coastal water excellent - %</t>
  </si>
  <si>
    <t>freq=Annual; aquaenv=Inland water - number</t>
  </si>
  <si>
    <t>freq=Annual; aquaenv=Inland water excellent - number</t>
  </si>
  <si>
    <t>freq=Annual; aquaenv=Inland water excellent - %</t>
  </si>
  <si>
    <t>Dataset: SDG_14_40,  Updated: 28/07/2025 23:00</t>
  </si>
  <si>
    <t>m=missing value; data cannot exist</t>
  </si>
  <si>
    <t>The indicator measures the number and proportion of coastal and inland bathing sites with excellent water quality. The indicator assessment is based on microbiological parameters (intestinal enterococci and Escherichia coli). The new Bathing Water Directive requires Member States to identify and assess the quality of all inland and marine bathing waters and to classify these waters as ‘poor’, ‘sufficient’, ‘good’ or ‘excellent’.</t>
  </si>
  <si>
    <t>Mean surface seawater acidity</t>
  </si>
  <si>
    <t>14_51</t>
  </si>
  <si>
    <t>sdg_14_51</t>
  </si>
  <si>
    <t>Mean surface seawater acidity, 2010-2025</t>
  </si>
  <si>
    <t>freq=Annual; seabasin=Northeastern Atlantic and adjacent seas</t>
  </si>
  <si>
    <t>pH value</t>
  </si>
  <si>
    <t>Nanomoles per litre</t>
  </si>
  <si>
    <t>Source: Copernicus Marine Service (CMEMS) - Mercator Ocean International (Moi)</t>
  </si>
  <si>
    <t>Dataset: SDG_14_51,  Updated: 27/02/2026 11:00</t>
  </si>
  <si>
    <t>This indicator shows the yearly mean concentration of hydrogen ions in surface seawater in the northeastern Atlantic and adjacent seas, expressed in nanomoles per litre (nmol/l). An increase in the concentration of hydrogen ions corresponds to a decline in pH value and an increase in seawater acidity. This trend is caused by an increase in atmospheric carbon dioxide (CO2) concentrations, which increases the uptake of CO2 by the ocean. The https://resources.marine.copernicus.eu/product-detail/GLOBAL_OMI_HEALTH_carbon_ph_area_averaged/INFORMATION Copernicus Marine Service has reconstructed the trends in global ocean acidification from 1985 onwards.</t>
  </si>
  <si>
    <t>Marine waters affected by eutrophication</t>
  </si>
  <si>
    <t>14_60</t>
  </si>
  <si>
    <t>sdg_14_60</t>
  </si>
  <si>
    <t>Marine waters affected by eutrophication, 2010-2025 (Square kilometre)</t>
  </si>
  <si>
    <t>freq=Annual; indic_env=Marine area affected by eutrophication</t>
  </si>
  <si>
    <t>European Union (aggregate changing according to the context)</t>
  </si>
  <si>
    <t>Marine waters affected by eutrophication, 2010-2025 (Percentage)</t>
  </si>
  <si>
    <t>Dataset: SDG_14_60,  Updated: 11/03/2026 23:00</t>
  </si>
  <si>
    <t>The indicator shows the share of eutrophic marine waters in the Exclusive Economic Zone (EEZ). An area is classified as eutrophic if for more than 25 % of the observation days of a given year the chlorophyll concentrations as a proxy for eutrophication are above the 90th percentile of the 1998–2017 reference base line. Eutrophication is the process by which an excess of nutrients – mainly phosphorus and nitrogen – leads to increased growth of plant material, particularly algal blooms, in an aquatic body resulting in a decrease in water quality. This can, in turn, cause death by hypoxia of aquatic organisms. Anthropogenic activities, such as farming, agriculture, aquaculture, industry and sewage, are the main source of nutrient input in problem areas. The Marine Strategy Framework Directive (MSFD) requires Member States to report on eutrophication for their regional seas every 6 years. The Copernicus Marine Service has calculated the indicator from satellite imagery.</t>
  </si>
  <si>
    <t>15. LIFE ON LAND</t>
  </si>
  <si>
    <t>Forest area</t>
  </si>
  <si>
    <t>15_11</t>
  </si>
  <si>
    <t>sdg_15_11</t>
  </si>
  <si>
    <t>Forest area, 2015-2024 (Square kilometre)</t>
  </si>
  <si>
    <t>freq=Annual; indic_fo=Forest</t>
  </si>
  <si>
    <t>Forest area, 2015-2024 (Percentage)</t>
  </si>
  <si>
    <t>Dataset: SDG_15_11,  Updated: 09/03/2026 11:00</t>
  </si>
  <si>
    <t>&lt;span style="color: black;"&gt;The indicator measures the proportion of forest areas in comparison to the total surface area of the country. The data used for this indicator originate from the European Forest Accounts (EFA) and are consistent with the FAO definition of forest.</t>
  </si>
  <si>
    <t>Surface of the terrestrial protected areas</t>
  </si>
  <si>
    <t>15_20</t>
  </si>
  <si>
    <t>sdg_15_20</t>
  </si>
  <si>
    <t>30 % of land area</t>
  </si>
  <si>
    <t>Surface of the terrestrial protected areas, 2011-2023 (Percentage)</t>
  </si>
  <si>
    <t>freq=Annual; areaprot=Terrestrial protected area</t>
  </si>
  <si>
    <t>Surface of the terrestrial protected areas, 2011-2023 (Square kilometre)</t>
  </si>
  <si>
    <t>Dataset: SDG_15_20,  Updated: 19/11/2025 11:00</t>
  </si>
  <si>
    <t>This indicator measures the extent of terrestrial protected areas, comprising nationally designated protected areas and Natura 2000 sites. A nationally designated area is an area protected by national legislation. The Natura 2000 network comprises both marine and terrestrial protected areas designated under the EU Habitats and Birds Directives with the goal to maintain or restore a favourable conservation status for habitat types and species of EU interest. The EU biodiversity strategy aims to protect at least 30 % of land and sea in Europe including both nationally designated sites and Natura 2000 sites. Data provided by the Member States to the European Commission – Directorate General for the Environment (Natura 2000) and the European Environment Agency (nationally designated areas) are consolidated at least yearly by the EEA.</t>
  </si>
  <si>
    <t>Drought impact on ecosystems</t>
  </si>
  <si>
    <t>15_42</t>
  </si>
  <si>
    <t>sdg_15_42</t>
  </si>
  <si>
    <t>Drought impact on ecosystems, 2010-2024 (Square kilometre)</t>
  </si>
  <si>
    <t>Drought impact on ecosystems, 2010-2024 (Percentage)</t>
  </si>
  <si>
    <t>Dataset: SDG_15_42,  Updated: 13/01/2026 23:00</t>
  </si>
  <si>
    <t>This indicator shows the area impacted by drought in [km2] and [% of the total area of the country]. It monitors negative anomalies in vegetation productivity in areas with a severe soil moisture deficit during the growing season (more than one standard deviation from the long term average - observed through remote sensing data at 500×500 metres resolution of the Copernicus EMS European Drought Observatory of the European Commission Joint Research Centre). The indicator covers only agricultural droughts with soil moisture deficits causing reduced vegetation productivity due to insufficient precipitation, as opposed to hydrological droughts, which occur when low water supplies become apparent in streams, reservoirs, and groundwater levels, usually after many months of meteorological drought.</t>
  </si>
  <si>
    <t>Area at risk of severe soil erosion by water</t>
  </si>
  <si>
    <t>15_50</t>
  </si>
  <si>
    <t>sdg_15_50</t>
  </si>
  <si>
    <t>Area at risk of severe soil erosion by water, 2010-2023 (Percentage)</t>
  </si>
  <si>
    <t>freq=Annual; levels=Severe</t>
  </si>
  <si>
    <t>clc18=Agricultural areas, forest and semi natural areas (excluding beaches, dunes, sand plains, bare rock and glaciers and perpetual snow)</t>
  </si>
  <si>
    <t>Area at risk of severe soil erosion by water, 2010-2023 (Square kilometre)</t>
  </si>
  <si>
    <t>Dataset: SDG_15_50,  Updated: 19/03/2026 23:00</t>
  </si>
  <si>
    <t>This indicator estimates the area at risk of severe erosion by water such as rain splash, sheet-wash and rills (soil loss greater than 10 tonnes per hectare and year). This area is expressed in square kilometres (km2) and as a percentage of the total non-artificial, erodible area in the country. The numbers are estimated using soil erosion susceptibility models.</t>
  </si>
  <si>
    <t>Common bird index by type of species - EU aggregate</t>
  </si>
  <si>
    <t>15_60</t>
  </si>
  <si>
    <t>sdg_15_60</t>
  </si>
  <si>
    <t>Common bird index by type of species - EU aggregate, 2010-2024</t>
  </si>
  <si>
    <t>freq=Annual; statinfo=Smoothed estimate; geo=European Union - 27 countries (from 2020)</t>
  </si>
  <si>
    <t>comspec=All common species</t>
  </si>
  <si>
    <t>Index, 2000=100</t>
  </si>
  <si>
    <t>Index, 1990=100</t>
  </si>
  <si>
    <t>comspec=Common farmland species</t>
  </si>
  <si>
    <t>comspec=Common forest species</t>
  </si>
  <si>
    <t>Source: European Bird Census Council (EBCC); National BirdLife organisations; Royal Society for the Protection of Birds (RSPB); Czech Society for Ornithology (CSO)</t>
  </si>
  <si>
    <t>Dataset: SDG_15_60,  Updated: 16/02/2026 23:00</t>
  </si>
  <si>
    <t>The indicator is a multi-species composite index, which integrates the abundance and the diversity of a selection of common bird species associated with specific habitats. Rare species are excluded. Three groups of bird species are represented: common farmland species (39 species), common forest species (34 species) and all common bird species (168 species; including farmland and forest species). The indices are presented for EU-aggregates only and with smoothed values. The European Bird Census Council and its Pan-European Common Bird Monitoring Scheme programme delivers data from 26 Member States. MT is not covered.</t>
  </si>
  <si>
    <t>Grassland butterfly index - EU aggregate</t>
  </si>
  <si>
    <t>15_61</t>
  </si>
  <si>
    <t>sdg_15_61</t>
  </si>
  <si>
    <t>Grassland butterfly index - EU aggregate, 2010-2024 (Index, 2000=100)</t>
  </si>
  <si>
    <t>freq=Annual; statinfo=Unsmoothed estimate</t>
  </si>
  <si>
    <t>Grassland butterfly index - EU aggregate, 2010-2024 (Index, 1991=100)</t>
  </si>
  <si>
    <t>freq=Annual; statinfo=Smoothed estimate</t>
  </si>
  <si>
    <t>Source: European Environment Agency (EEA); Butterfly Conservation Europe (BCE)</t>
  </si>
  <si>
    <t>Dataset: SDG_15_61,  Updated: 10/03/2026 23:00</t>
  </si>
  <si>
    <t>The EU grassland butterfly index integrates the population trends of 17 butterfly species monitored across the EU and is calculated from data from all 27 EU Member States. The start year of national time series ranges from 1990 until 2023, therefore the index is currently also presented as an EU aggregate with smoothed values interpolating annual index values. The data are integrated and provided by the Butterfly Conservation Europe, European Butterfly Monitoring Scheme partnership, and the “Expanding Monitoring of Butterflies for Restoration And Conservation across Europe 2021-2026” (EMBRACE) project.</t>
  </si>
  <si>
    <t>16. PEACE, JUSTICE AND STRONG INSTITUTIONS</t>
  </si>
  <si>
    <t>Standardised death rate due to homicide by sex</t>
  </si>
  <si>
    <t>16_10</t>
  </si>
  <si>
    <t>sdg_16_10</t>
  </si>
  <si>
    <t>Standardised death rate due to homicide by sex, 2010-2023 (Rate)</t>
  </si>
  <si>
    <t>freq=Annual; icd10=Assault; sex=Total; age=Total</t>
  </si>
  <si>
    <t>freq=Annual; icd10=Assault; sex=Males; age=Total</t>
  </si>
  <si>
    <t>freq=Annual; icd10=Assault; sex=Females; age=Total</t>
  </si>
  <si>
    <t>Dataset: SDG_16_10,  Updated: 17/03/2026 23:00</t>
  </si>
  <si>
    <t>The indicator measures the standardised death rate of homicide and injuries inflicted by another person with the intent to injure or kill by any means, including ‘late effects’ from assault (International Classification of Diseases (ICD) codes X85 to Y09 and Y87.1). It does not include deaths due to legal interventions or war (ICD codes Y35 and Y36). Data on causes of death (COD) refer to the underlying cause which - according to the World Health Organisation (WHO) - is "the disease or injury which initiated the train of morbid events leading directly to death, or the circumstances of the accident or violence which produced the fatal injury". COD data are derived from death certificates. The medical certification of death is an obligation in all Member States. The data are presented as standardised death rates, meaning they are adjusted to a standard age distribution in order to measure death rates independently of different age structures of populations. This approach improves comparability over time and between countries. The standardised death rates used here are calculated on the basis of the standard European population referring to the residents of the countries.</t>
  </si>
  <si>
    <t>Population reporting occurrence of crime, violence or vandalism in their area by poverty status</t>
  </si>
  <si>
    <t>16_20</t>
  </si>
  <si>
    <t>sdg_16_20</t>
  </si>
  <si>
    <t>Population reporting occurrence of crime, violence or vandalism in their area by poverty status, 2010-2023 (Percentage)</t>
  </si>
  <si>
    <t>Dataset: SDG_16_20,  Updated: 10/03/2026 23:00</t>
  </si>
  <si>
    <t>The indicator shows the share of the population who reported that they face the problem of crime, violence or vandalism in their local area. This describes the situation where the respondent feels crime, violence or vandalism in the area to be a problem for the household, although this perception is not necessarily based on personal experience.</t>
  </si>
  <si>
    <t>General government total expenditure on law courts</t>
  </si>
  <si>
    <t>16_30</t>
  </si>
  <si>
    <t>sdg_16_30</t>
  </si>
  <si>
    <t>General government total expenditure on law courts, 2010-2024 (Million euro)</t>
  </si>
  <si>
    <t>General government total expenditure on law courts, 2010-2024 (Euro per inhabitant)</t>
  </si>
  <si>
    <t>Dataset: SDG_16_30,  Updated: 27/03/2026 23:00</t>
  </si>
  <si>
    <t>The indicator measures the general government total expenditure on law courts according to the classification of the functions of government (COFOG). This includes expenditure on administration, operation or support of civil and criminal law courts and the judicial system, including enforcement of fines and legal settlements imposed by the courts and operation of parole and probation systems; legal representation and advice on behalf of government or on behalf of others provided by government in cash or in services. Law courts include administrative tribunals, ombudsmen and the like, and exclude prison administrations. In computing the per capita indicator, the average National Accounts (NA) population data of the reference year is used as denominator (calculated as the arithmetic mean of the population on 1st January of two consecutive years).</t>
  </si>
  <si>
    <t>Perceived independence of the justice system</t>
  </si>
  <si>
    <t>16_40</t>
  </si>
  <si>
    <t>sdg_16_40</t>
  </si>
  <si>
    <t>Perceived independence of the justice system, 2016-2025 (Percentage)</t>
  </si>
  <si>
    <t>freq=Annual; lev_perc=Very good or fairly good</t>
  </si>
  <si>
    <t>freq=Annual; lev_perc=Very good</t>
  </si>
  <si>
    <t>freq=Annual; lev_perc=Fairly good</t>
  </si>
  <si>
    <t>freq=Annual; lev_perc=Very bad or fairly bad</t>
  </si>
  <si>
    <t>freq=Annual; lev_perc=Very bad</t>
  </si>
  <si>
    <t>freq=Annual; lev_perc=Fairly bad</t>
  </si>
  <si>
    <t>freq=Annual; lev_perc=Unknown</t>
  </si>
  <si>
    <t>Source: European Commission - Directorate-General for Communication (COMM)</t>
  </si>
  <si>
    <t>Dataset: SDG_16_40,  Updated: 08/01/2026 23:00</t>
  </si>
  <si>
    <t>The indicator is designed to explore respondents’ perceptions about the independence of the judiciary across EU Member States, looking specifically at the perceived independence of the courts and judges in a country. Data on the perceived independence of the justice system stem from annual Flash Eurobarometer surveys starting in 2016 on behalf of the European Commission’s Directorate-General for Justice and Consumers.</t>
  </si>
  <si>
    <t>Corruption Perceptions Index</t>
  </si>
  <si>
    <t>16_50</t>
  </si>
  <si>
    <t>sdg_16_50</t>
  </si>
  <si>
    <t>Corruption Perceptions Index, 2012-2025 (Score)</t>
  </si>
  <si>
    <t>Source: Transparency International</t>
  </si>
  <si>
    <t>Dataset: SDG_16_50,  Updated: 04/03/2026 23:00</t>
  </si>
  <si>
    <t>The indicator is a composite index based on a combination of surveys and assessments of corruption from 13 different sources and scores and ranks countries based on how corrupt a country’s public sector is perceived to be, with a score of 0 representing a very high level of corruption and a score of 100 representing a very clean country. The sources of information used for the 2017 CPI are based on data gathered in the 24 months preceding the publication of the index. The CPI includes only sources that provide a score for a set of countries/territories and that measure perceptions of corruption in the public sector. For a country/territory to be included in the ranking, it must be included in a minimum of three of the CPI’s data sources. The CPI is published by Transparency International.</t>
  </si>
  <si>
    <t>Victims of trafficking in human beings by sex</t>
  </si>
  <si>
    <t>16_70</t>
  </si>
  <si>
    <t>sdg_16_70</t>
  </si>
  <si>
    <t>Victims of trafficking in human beings by sex, 2010-2024 (Per hundred thousand inhabitants)</t>
  </si>
  <si>
    <t>freq=Annual; sex=Total; leg_stat=Victim</t>
  </si>
  <si>
    <t>freq=Annual; sex=Males; leg_stat=Victim</t>
  </si>
  <si>
    <t>freq=Annual; sex=Females; leg_stat=Victim</t>
  </si>
  <si>
    <t>Dataset: SDG_16_70,  Updated: 17/02/2026 23:00</t>
  </si>
  <si>
    <t>This indicator refers to victims of trafficking in human beings as defined under Article 2 of the Directive 2011/36/EU. A registered victim can be a person who has been formally identified as a victim of trafficking in human beings by the relevant formal authority in a Member State or a person who has met the criteria of the EU Directive but has not been formally identified by the relevant formal authority as a trafficking victim or who has declined to be formally or legally identified as trafficked.</t>
  </si>
  <si>
    <t>17. PARTNERSHIPS FOR THE GOALS</t>
  </si>
  <si>
    <t>Official development assistance as share of gross national income</t>
  </si>
  <si>
    <t>17_10</t>
  </si>
  <si>
    <t>sdg_17_10</t>
  </si>
  <si>
    <t>0.7 % of GNI</t>
  </si>
  <si>
    <t>Official development assistance as share of gross national income, 2010-2024 (Percentage of gross national income (GNI))</t>
  </si>
  <si>
    <t>freq=Annual; partner=Official Development Assistance (ODA) recipients from Development Assistance Committee (DAC)</t>
  </si>
  <si>
    <t>freq=Annual; partner=Least developed countries</t>
  </si>
  <si>
    <t>Source: European Commission - Directorate-General for International Partnerships (INTPA); Organisation for Economic Co-operation and Development (OECD) - Development Assistance Committee (DAC)</t>
  </si>
  <si>
    <t>Dataset: SDG_17_10,  Updated: 12/03/2026 23:00</t>
  </si>
  <si>
    <t xml:space="preserve"> Official development assistance (ODA) is provided by governments and their executive agencies to support economic development and welfare in developing countries. ODA must be concessional in character, having a grant element that varies in proportion depending on the recipient. Eligible countries are included in the Organisation for Economic Cooperation and Development’s (OECD) Development Assistance Committee (DAC) official list of ODA recipients. ODA disbursements and their purpose are reported by donors to the OECD. A new methodology to calculate the ODA value of concessional loans is applied from 2018 data onwards and affects the comparability of data with previous years. Additionally, a new methodology for calculating total ODA to LDCs is applied from 2020 data onwards, by including regional net ODA known to benefit LDCs (on top of the bilateral net ODA to LDCs and imputed multilateral ODA to LDCs). ODA is here presented as a share of Gross National Income (GNI).</t>
  </si>
  <si>
    <t>EU financing to developing countries by financing source</t>
  </si>
  <si>
    <t>17_20</t>
  </si>
  <si>
    <t>sdg_17_20</t>
  </si>
  <si>
    <t>EU financing to developing countries by financing source, 2010-2024 (Million euro at constant prices)</t>
  </si>
  <si>
    <t>freq=Annual; fin_source=Total</t>
  </si>
  <si>
    <t>freq=Annual; fin_source=Official development assistance</t>
  </si>
  <si>
    <t>freq=Annual; fin_source=Grants by non-governmental organisations</t>
  </si>
  <si>
    <t>freq=Annual; fin_source=Private flows</t>
  </si>
  <si>
    <t>freq=Annual; fin_source=Other official flows</t>
  </si>
  <si>
    <t>freq=Annual; fin_source=Officially supported export credits</t>
  </si>
  <si>
    <t>Dataset: SDG_17_20,  Updated: 19/02/2026 23:00</t>
  </si>
  <si>
    <t>The indicator shows the total official and private EU financing to developing countries. These consist of net disbursements of Official Development Assistance (ODA), other official flows (OOFs), private flows (mainly foreign direct investment, FDI), grants by private agencies and NGOs and officially supported export credits. ODA consists of grants or concessional loans undertaken by the official sector with promotion of economic development and welfare in the recipient countries as the main objective. OOFs are transactions which do not meet the conditions for eligibility as ODA, either because they are not primarily aimed at development, or because they have a grant element of less than 25 %. Private flows include direct investment, bonds, export credits and multilateral private flows. Grants by private agencies and national NGOs consists of funds for development assistance and relief, together with any additional contributions in kind, including, for instance proceeds from charity Christmas card sales or special appeals (for example, for disaster relief). Developing countries are considered to be those on the OECD DAC (Development Assistance Committee) list of aid recipients. The values are given in Million euro (at constant 2022 prices).</t>
  </si>
  <si>
    <t>Imports from developing countries by their group of income levels</t>
  </si>
  <si>
    <t>17_31</t>
  </si>
  <si>
    <t>sdg_17_31</t>
  </si>
  <si>
    <t>Imports from developing countries by their group of income levels, 2010-2025 (Million euro)</t>
  </si>
  <si>
    <t>Imports from developing countries by their group of income levels, 2010-2025 (Percentage of Extra EU)</t>
  </si>
  <si>
    <t>Dataset: SDG_17_31,  Updated: 06/03/2026 23:00</t>
  </si>
  <si>
    <t>This indicator is defined as the share of all extra-EU imports coming from the countries classified by the UN as least developed. It indicates to what extent products from these countries access the EU market. Information for this indicator is provided by enterprises with a trade volume above a set threshold and is collected on the basis of customs declarations. This information is then adjusted by Member States to account for the impact of trade under this threshold.</t>
  </si>
  <si>
    <t>General government gross debt</t>
  </si>
  <si>
    <t>17_40</t>
  </si>
  <si>
    <t>sdg_17_40</t>
  </si>
  <si>
    <t>General government gross debt, 2010-2024 (Percentage of gross domestic product (GDP))</t>
  </si>
  <si>
    <t>freq=Annual; sector=General government; na_item=Government consolidated gross debt</t>
  </si>
  <si>
    <t>General government gross debt, 2010-2024 (Million euro)</t>
  </si>
  <si>
    <t>Dataset: SDG_17_40,  Updated: 13/03/2026 11:00</t>
  </si>
  <si>
    <t>The Treaty on the Functioning of the European Union defines this indicator as the ratio of government debt outstanding at the end of the year to gross domestic product at current market prices. For this calculation, government debt is defined as the total consolidated gross debt at nominal value in the following categories of government liabilities (as defined in ESA 2010): currency and deposits (AF.2), debt securities (AF.3) and loans (AF.4). The general government sector comprises the subsectors of central government, state government, local government and social security funds. For further methodological guidance and interpretation, please refer to the http://ec.europa.eu/eurostat/web/products-manuals-and-guidelines/-/KS-GQ-16-001 - Eurostat Manual on Government Deficit and Debt. Total government gross debt in million EUR is shown as well.</t>
  </si>
  <si>
    <t>Share of environmental taxes in total tax revenues</t>
  </si>
  <si>
    <t>17_50</t>
  </si>
  <si>
    <t>sdg_17_50</t>
  </si>
  <si>
    <t>Share of environmental taxes in total tax revenues, 2010-2024 (Percentage of total revenues from taxes and social contributions (excluding imputed social contributions))</t>
  </si>
  <si>
    <t>freq=Annual; tax=Total environmental taxes</t>
  </si>
  <si>
    <t>Dataset: SDG_17_50,  Updated: 10/02/2026 23:00</t>
  </si>
  <si>
    <t>The indicator measures the share of environmental taxes in total revenues from taxes and social contributions. Environmental taxes are defined as taxes whose tax base is a physical unit (or proxy of it) of something that has a proven, specific negative impact on the environment. Environmental tax revenues stem from four types of taxes: energy taxes (which contribute around three-quarters of the total), transport taxes (about one fifth of the total) and pollution and resource taxes (about 4 % of the total).</t>
  </si>
  <si>
    <t>High-speed internet coverage, by type of area</t>
  </si>
  <si>
    <t>17_60</t>
  </si>
  <si>
    <t>sdg_17_60</t>
  </si>
  <si>
    <t>100 % of households</t>
  </si>
  <si>
    <t>High-speed internet coverage, by type of area, 2019-2024 (Percentage of households)</t>
  </si>
  <si>
    <t>freq=Annual; inet_tec=Fixed very high capacity networks (VHCN); terrtypo=Total</t>
  </si>
  <si>
    <t>freq=Annual; inet_tec=Fixed very high capacity networks (VHCN); terrtypo=Rural areas</t>
  </si>
  <si>
    <t>Source: European Commission - Directorate-General for Communications Networks; Content and Technology (DG CNECT) and Eurostat</t>
  </si>
  <si>
    <t>Dataset: SDG_17_60,  Updated: 11/07/2025 23:00</t>
  </si>
  <si>
    <t>The indicator measures the share of households with fixed very high capacity network (VHCN) connection. Very high capacity network means either an electronic communications network that consists entirely of optical fibre elements at least up to the distribution point at the serving location, or an electronic communications network capable of delivering, under usual peak-time conditions, similar network performance in terms of available downlink and uplink bandwidth, resilience, error-related parameters, and latency and its variation.</t>
  </si>
  <si>
    <t>SDG GOALS</t>
  </si>
  <si>
    <t>Country:</t>
  </si>
  <si>
    <t>EU SDG indicators (year):</t>
  </si>
  <si>
    <t>Goal</t>
  </si>
  <si>
    <t>Total indicators</t>
  </si>
  <si>
    <t>Available</t>
  </si>
  <si>
    <t>Total indicators (%)</t>
  </si>
  <si>
    <t>Available (%)</t>
  </si>
  <si>
    <t>Not available (%)</t>
  </si>
  <si>
    <t>TOTAL</t>
  </si>
  <si>
    <t>CONTENTS</t>
  </si>
  <si>
    <t>Indicator name (label):</t>
  </si>
  <si>
    <t>SUMMARY STATISTICS</t>
  </si>
  <si>
    <t>EU SDG indicator set 2025</t>
  </si>
  <si>
    <t>- Profile -</t>
  </si>
  <si>
    <t>Created:</t>
  </si>
  <si>
    <t>28/3/2026 23:21</t>
  </si>
  <si>
    <t>Tool:</t>
  </si>
  <si>
    <t>EU SDG Profile Creator</t>
  </si>
  <si>
    <t>Eurostat:</t>
  </si>
  <si>
    <t>Sustainable Development Indicators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</si>
</sst>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34" x14ac:knownFonts="1">
    <font>
      <sz val="11"/>
      <color theme="1"/>
      <name val="Calibri"/>
      <family val="2"/>
      <scheme val="minor"/>
    </font>
    <font>
      <b/>
      <sz val="11"/>
      <color theme="1"/>
      <name val="Calibri"/>
      <family val="2"/>
      <scheme val="minor"/>
    </font>
    <font>
      <b/>
      <sz val="11"/>
      <color theme="1"/>
      <name val="Arial"/>
      <family val="2"/>
    </font>
    <font>
      <b/>
      <sz val="18"/>
      <color rgb="FFE5243B"/>
      <name val="Arial"/>
      <family val="2"/>
    </font>
    <font>
      <u/>
      <sz val="11"/>
      <color theme="10"/>
      <name val="Calibri"/>
      <family val="2"/>
      <scheme val="minor"/>
    </font>
    <font>
      <sz val="10"/>
      <color theme="1"/>
      <name val="Arial"/>
      <family val="2"/>
    </font>
    <font>
      <i/>
      <sz val="9"/>
      <color theme="1"/>
      <name val="Arial"/>
      <family val="2"/>
    </font>
    <font>
      <b/>
      <sz val="9"/>
      <color indexed="81"/>
      <name val="Tahoma"/>
      <family val="2"/>
    </font>
    <font>
      <u/>
      <sz val="11"/>
      <color theme="1"/>
      <name val="Calibri"/>
      <family val="2"/>
      <scheme val="minor"/>
    </font>
    <font>
      <b/>
      <sz val="10"/>
      <color theme="1"/>
      <name val="Arial"/>
      <family val="2"/>
    </font>
    <font>
      <i/>
      <sz val="11"/>
      <color theme="1"/>
      <name val="Calibri"/>
      <family val="2"/>
      <scheme val="minor"/>
    </font>
    <font>
      <i/>
      <sz val="10"/>
      <color theme="1"/>
      <name val="Arial"/>
      <family val="2"/>
    </font>
    <font>
      <b/>
      <sz val="18"/>
      <color rgb="FFDDA63A"/>
      <name val="Arial"/>
      <family val="2"/>
    </font>
    <font>
      <b/>
      <sz val="18"/>
      <color rgb="FF4C9F38"/>
      <name val="Arial"/>
      <family val="2"/>
    </font>
    <font>
      <b/>
      <sz val="18"/>
      <color rgb="FFC5192D"/>
      <name val="Arial"/>
      <family val="2"/>
    </font>
    <font>
      <b/>
      <sz val="18"/>
      <color rgb="FFFF3A21"/>
      <name val="Arial"/>
      <family val="2"/>
    </font>
    <font>
      <b/>
      <sz val="18"/>
      <color rgb="FF26BDE2"/>
      <name val="Arial"/>
      <family val="2"/>
    </font>
    <font>
      <b/>
      <sz val="18"/>
      <color rgb="FFFCC30B"/>
      <name val="Arial"/>
      <family val="2"/>
    </font>
    <font>
      <b/>
      <sz val="18"/>
      <color rgb="FFA21942"/>
      <name val="Arial"/>
      <family val="2"/>
    </font>
    <font>
      <b/>
      <sz val="18"/>
      <color rgb="FFFD6925"/>
      <name val="Arial"/>
      <family val="2"/>
    </font>
    <font>
      <b/>
      <sz val="18"/>
      <color rgb="FFDD1367"/>
      <name val="Arial"/>
      <family val="2"/>
    </font>
    <font>
      <b/>
      <sz val="18"/>
      <color rgb="FFFD9D24"/>
      <name val="Arial"/>
      <family val="2"/>
    </font>
    <font>
      <b/>
      <sz val="18"/>
      <color rgb="FFBF8B2E"/>
      <name val="Arial"/>
      <family val="2"/>
    </font>
    <font>
      <b/>
      <sz val="18"/>
      <color rgb="FF3F7E44"/>
      <name val="Arial"/>
      <family val="2"/>
    </font>
    <font>
      <b/>
      <sz val="18"/>
      <color rgb="FF0A97D9"/>
      <name val="Arial"/>
      <family val="2"/>
    </font>
    <font>
      <b/>
      <sz val="18"/>
      <color rgb="FF56C02B"/>
      <name val="Arial"/>
      <family val="2"/>
    </font>
    <font>
      <b/>
      <sz val="18"/>
      <color rgb="FF00689D"/>
      <name val="Arial"/>
      <family val="2"/>
    </font>
    <font>
      <b/>
      <sz val="18"/>
      <color rgb="FF19486A"/>
      <name val="Arial"/>
      <family val="2"/>
    </font>
    <font>
      <b/>
      <sz val="24"/>
      <color theme="1"/>
      <name val="Calibri"/>
      <family val="2"/>
      <scheme val="minor"/>
    </font>
    <font>
      <i/>
      <sz val="12"/>
      <color theme="1"/>
      <name val="Calibri"/>
      <family val="2"/>
      <scheme val="minor"/>
    </font>
    <font>
      <b/>
      <sz val="12"/>
      <color theme="1"/>
      <name val="Calibri"/>
      <family val="2"/>
      <scheme val="minor"/>
    </font>
    <font>
      <b/>
      <sz val="26"/>
      <color theme="1"/>
      <name val="Times New Roman"/>
      <family val="1"/>
    </font>
    <font>
      <sz val="22"/>
      <color theme="1"/>
      <name val="Calibri"/>
      <family val="2"/>
      <scheme val="minor"/>
    </font>
    <font>
      <b/>
      <u/>
      <sz val="11"/>
      <color theme="10"/>
      <name val="Calibri"/>
      <family val="2"/>
      <scheme val="minor"/>
    </font>
  </fonts>
  <fills count="22">
    <fill>
      <patternFill patternType="none"/>
    </fill>
    <fill>
      <patternFill patternType="gray125"/>
    </fill>
    <fill>
      <patternFill patternType="solid">
        <fgColor rgb="FFD9D9D9"/>
        <bgColor indexed="64"/>
      </patternFill>
    </fill>
    <fill>
      <patternFill patternType="solid">
        <fgColor rgb="FFFFFFE1"/>
        <bgColor indexed="64"/>
      </patternFill>
    </fill>
    <fill>
      <patternFill patternType="solid">
        <fgColor rgb="FFDCE6F1"/>
        <bgColor indexed="64"/>
      </patternFill>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rgb="FFE5243B"/>
      </bottom>
      <diagonal/>
    </border>
    <border>
      <left/>
      <right/>
      <top/>
      <bottom style="medium">
        <color rgb="FFDDA63A"/>
      </bottom>
      <diagonal/>
    </border>
    <border>
      <left/>
      <right/>
      <top/>
      <bottom style="medium">
        <color rgb="FF4C9F38"/>
      </bottom>
      <diagonal/>
    </border>
    <border>
      <left/>
      <right/>
      <top/>
      <bottom style="medium">
        <color rgb="FFC5192D"/>
      </bottom>
      <diagonal/>
    </border>
    <border>
      <left/>
      <right/>
      <top/>
      <bottom style="medium">
        <color rgb="FFFF3A21"/>
      </bottom>
      <diagonal/>
    </border>
    <border>
      <left/>
      <right/>
      <top/>
      <bottom style="medium">
        <color rgb="FF26BDE2"/>
      </bottom>
      <diagonal/>
    </border>
    <border>
      <left/>
      <right/>
      <top/>
      <bottom style="medium">
        <color rgb="FFFCC30B"/>
      </bottom>
      <diagonal/>
    </border>
    <border>
      <left/>
      <right/>
      <top/>
      <bottom style="medium">
        <color rgb="FFA21942"/>
      </bottom>
      <diagonal/>
    </border>
    <border>
      <left/>
      <right/>
      <top/>
      <bottom style="medium">
        <color rgb="FFFD6925"/>
      </bottom>
      <diagonal/>
    </border>
    <border>
      <left/>
      <right/>
      <top/>
      <bottom style="medium">
        <color rgb="FFDD1367"/>
      </bottom>
      <diagonal/>
    </border>
    <border>
      <left/>
      <right/>
      <top style="medium">
        <color rgb="FFDD1367"/>
      </top>
      <bottom style="medium">
        <color rgb="FFDD1367"/>
      </bottom>
      <diagonal/>
    </border>
    <border>
      <left/>
      <right/>
      <top/>
      <bottom style="medium">
        <color rgb="FFFD9D24"/>
      </bottom>
      <diagonal/>
    </border>
    <border>
      <left/>
      <right/>
      <top/>
      <bottom style="medium">
        <color rgb="FFBF8B2E"/>
      </bottom>
      <diagonal/>
    </border>
    <border>
      <left/>
      <right/>
      <top/>
      <bottom style="medium">
        <color rgb="FF3F7E44"/>
      </bottom>
      <diagonal/>
    </border>
    <border>
      <left/>
      <right/>
      <top/>
      <bottom style="medium">
        <color rgb="FF0A97D9"/>
      </bottom>
      <diagonal/>
    </border>
    <border>
      <left/>
      <right/>
      <top style="medium">
        <color rgb="FF0A97D9"/>
      </top>
      <bottom style="medium">
        <color rgb="FF0A97D9"/>
      </bottom>
      <diagonal/>
    </border>
    <border>
      <left/>
      <right/>
      <top/>
      <bottom style="medium">
        <color rgb="FF56C02B"/>
      </bottom>
      <diagonal/>
    </border>
    <border>
      <left/>
      <right/>
      <top style="medium">
        <color rgb="FF56C02B"/>
      </top>
      <bottom style="medium">
        <color rgb="FF56C02B"/>
      </bottom>
      <diagonal/>
    </border>
    <border>
      <left/>
      <right/>
      <top/>
      <bottom style="medium">
        <color rgb="FF00689D"/>
      </bottom>
      <diagonal/>
    </border>
    <border>
      <left/>
      <right/>
      <top/>
      <bottom style="medium">
        <color rgb="FF19486A"/>
      </bottom>
      <diagonal/>
    </border>
    <border>
      <left/>
      <right/>
      <top/>
      <bottom style="medium">
        <color rgb="FF8585A9"/>
      </bottom>
      <diagonal/>
    </border>
    <border>
      <left/>
      <right/>
      <top style="medium">
        <color rgb="FF8585A9"/>
      </top>
      <bottom/>
      <diagonal/>
    </border>
    <border>
      <left style="medium">
        <color rgb="FF8585A9"/>
      </left>
      <right/>
      <top style="medium">
        <color rgb="FF8585A9"/>
      </top>
      <bottom/>
      <diagonal/>
    </border>
    <border>
      <left style="medium">
        <color rgb="FF8585A9"/>
      </left>
      <right/>
      <top/>
      <bottom/>
      <diagonal/>
    </border>
    <border>
      <left style="medium">
        <color rgb="FF8585A9"/>
      </left>
      <right/>
      <top/>
      <bottom style="medium">
        <color rgb="FF8585A9"/>
      </bottom>
      <diagonal/>
    </border>
    <border>
      <left/>
      <right style="medium">
        <color rgb="FF8585A9"/>
      </right>
      <top style="medium">
        <color rgb="FF8585A9"/>
      </top>
      <bottom/>
      <diagonal/>
    </border>
    <border>
      <left/>
      <right style="medium">
        <color rgb="FF8585A9"/>
      </right>
      <top/>
      <bottom/>
      <diagonal/>
    </border>
    <border>
      <left/>
      <right style="medium">
        <color rgb="FF8585A9"/>
      </right>
      <top/>
      <bottom style="medium">
        <color rgb="FF8585A9"/>
      </bottom>
      <diagonal/>
    </border>
  </borders>
  <cellStyleXfs count="2">
    <xf numFmtId="0" fontId="0" fillId="0" borderId="0"/>
    <xf numFmtId="0" fontId="4" fillId="0" borderId="0" applyNumberFormat="0" applyFill="0" applyBorder="0" applyAlignment="0" applyProtection="0"/>
  </cellStyleXfs>
  <cellXfs count="133">
    <xf numFmtId="0" fontId="0" fillId="0" borderId="0" xfId="0"/>
    <xf numFmtId="0" fontId="1" fillId="0" borderId="0" xfId="0" applyFont="1"/>
    <xf numFmtId="0" fontId="2" fillId="0" borderId="0" xfId="0" applyFont="1"/>
    <xf numFmtId="0" fontId="3" fillId="0" borderId="0" xfId="0" applyFont="1"/>
    <xf numFmtId="0" fontId="4" fillId="0" borderId="0" xfId="1"/>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applyBorder="1" applyAlignment="1">
      <alignment horizontal="left" vertical="center" wrapText="1"/>
    </xf>
    <xf numFmtId="0" fontId="0" fillId="0" borderId="5" xfId="0" applyBorder="1"/>
    <xf numFmtId="0" fontId="4" fillId="0" borderId="5" xfId="1" applyBorder="1"/>
    <xf numFmtId="0" fontId="5" fillId="0" borderId="4" xfId="0" applyFont="1" applyBorder="1" applyAlignment="1">
      <alignment horizontal="left" vertical="center"/>
    </xf>
    <xf numFmtId="0" fontId="5" fillId="0" borderId="5" xfId="0" applyFont="1" applyBorder="1"/>
    <xf numFmtId="0" fontId="5" fillId="0" borderId="6" xfId="0" applyFont="1" applyBorder="1"/>
    <xf numFmtId="0" fontId="4" fillId="0" borderId="6" xfId="1" applyBorder="1"/>
    <xf numFmtId="0" fontId="0" fillId="0" borderId="6" xfId="0" applyBorder="1"/>
    <xf numFmtId="0" fontId="0" fillId="0" borderId="0" xfId="0" applyAlignment="1">
      <alignment horizontal="left" vertical="center" wrapText="1"/>
    </xf>
    <xf numFmtId="0" fontId="0" fillId="0" borderId="4" xfId="0" applyBorder="1"/>
    <xf numFmtId="0" fontId="0" fillId="0" borderId="5" xfId="0" applyBorder="1" applyAlignment="1">
      <alignment horizontal="left" vertical="center" wrapText="1"/>
    </xf>
    <xf numFmtId="0" fontId="0" fillId="0" borderId="6" xfId="0" quotePrefix="1" applyBorder="1"/>
    <xf numFmtId="0" fontId="5" fillId="0" borderId="4" xfId="0" applyFont="1" applyBorder="1"/>
    <xf numFmtId="0" fontId="5" fillId="0" borderId="5" xfId="0" applyFont="1" applyBorder="1" applyAlignment="1">
      <alignment horizontal="left" vertical="center"/>
    </xf>
    <xf numFmtId="0" fontId="6" fillId="0" borderId="0" xfId="0" applyFont="1"/>
    <xf numFmtId="0" fontId="0" fillId="0" borderId="7" xfId="0" applyBorder="1"/>
    <xf numFmtId="0" fontId="0" fillId="0" borderId="8" xfId="0" applyBorder="1"/>
    <xf numFmtId="0" fontId="0" fillId="0" borderId="9" xfId="0" applyBorder="1"/>
    <xf numFmtId="0" fontId="0" fillId="0" borderId="0" xfId="0" applyAlignment="1">
      <alignment horizontal="right"/>
    </xf>
    <xf numFmtId="0" fontId="0" fillId="0" borderId="9" xfId="0" applyBorder="1" applyAlignment="1">
      <alignment horizontal="right"/>
    </xf>
    <xf numFmtId="0" fontId="8" fillId="0" borderId="0" xfId="0" applyFont="1"/>
    <xf numFmtId="0" fontId="9" fillId="0" borderId="0" xfId="0" applyFont="1"/>
    <xf numFmtId="0" fontId="11" fillId="3" borderId="0" xfId="0" applyFont="1" applyFill="1" applyAlignment="1">
      <alignment horizontal="left" vertical="center" wrapText="1"/>
    </xf>
    <xf numFmtId="0" fontId="0" fillId="0" borderId="5" xfId="0" quotePrefix="1" applyBorder="1"/>
    <xf numFmtId="0" fontId="11" fillId="0" borderId="0" xfId="0" applyFont="1"/>
    <xf numFmtId="0" fontId="12" fillId="0" borderId="0" xfId="0" applyFont="1"/>
    <xf numFmtId="0" fontId="0" fillId="0" borderId="10" xfId="0" applyBorder="1"/>
    <xf numFmtId="0" fontId="0" fillId="0" borderId="10" xfId="0" applyBorder="1" applyAlignment="1">
      <alignment horizontal="right"/>
    </xf>
    <xf numFmtId="0" fontId="13" fillId="0" borderId="0" xfId="0" applyFont="1"/>
    <xf numFmtId="0" fontId="0" fillId="0" borderId="11" xfId="0" applyBorder="1"/>
    <xf numFmtId="0" fontId="0" fillId="0" borderId="11" xfId="0" applyBorder="1" applyAlignment="1">
      <alignment horizontal="right"/>
    </xf>
    <xf numFmtId="0" fontId="14" fillId="0" borderId="0" xfId="0" applyFont="1"/>
    <xf numFmtId="0" fontId="0" fillId="0" borderId="12" xfId="0" applyBorder="1"/>
    <xf numFmtId="0" fontId="0" fillId="0" borderId="12" xfId="0" applyBorder="1" applyAlignment="1">
      <alignment horizontal="right"/>
    </xf>
    <xf numFmtId="0" fontId="15" fillId="0" borderId="0" xfId="0" applyFont="1"/>
    <xf numFmtId="0" fontId="0" fillId="0" borderId="13" xfId="0" applyBorder="1"/>
    <xf numFmtId="0" fontId="0" fillId="0" borderId="13" xfId="0" applyBorder="1" applyAlignment="1">
      <alignment horizontal="right"/>
    </xf>
    <xf numFmtId="0" fontId="16" fillId="0" borderId="0" xfId="0" applyFont="1"/>
    <xf numFmtId="0" fontId="0" fillId="0" borderId="14" xfId="0" applyBorder="1"/>
    <xf numFmtId="0" fontId="0" fillId="0" borderId="14" xfId="0" applyBorder="1" applyAlignment="1">
      <alignment horizontal="right"/>
    </xf>
    <xf numFmtId="0" fontId="17" fillId="0" borderId="0" xfId="0" applyFont="1"/>
    <xf numFmtId="0" fontId="0" fillId="0" borderId="15" xfId="0" applyBorder="1"/>
    <xf numFmtId="0" fontId="0" fillId="0" borderId="15" xfId="0" applyBorder="1" applyAlignment="1">
      <alignment horizontal="right"/>
    </xf>
    <xf numFmtId="0" fontId="18" fillId="0" borderId="0" xfId="0" applyFont="1"/>
    <xf numFmtId="0" fontId="0" fillId="0" borderId="16" xfId="0" applyBorder="1"/>
    <xf numFmtId="0" fontId="0" fillId="0" borderId="16" xfId="0" applyBorder="1" applyAlignment="1">
      <alignment horizontal="right"/>
    </xf>
    <xf numFmtId="0" fontId="19" fillId="0" borderId="0" xfId="0" applyFont="1"/>
    <xf numFmtId="0" fontId="0" fillId="0" borderId="17" xfId="0" applyBorder="1"/>
    <xf numFmtId="0" fontId="0" fillId="0" borderId="17" xfId="0" applyBorder="1" applyAlignment="1">
      <alignment horizontal="right"/>
    </xf>
    <xf numFmtId="0" fontId="20" fillId="0" borderId="0" xfId="0" applyFont="1"/>
    <xf numFmtId="0" fontId="0" fillId="0" borderId="18" xfId="0" applyBorder="1"/>
    <xf numFmtId="0" fontId="0" fillId="0" borderId="18" xfId="0" applyBorder="1" applyAlignment="1">
      <alignment horizontal="right"/>
    </xf>
    <xf numFmtId="0" fontId="0" fillId="0" borderId="0" xfId="0" applyBorder="1"/>
    <xf numFmtId="0" fontId="0" fillId="0" borderId="19" xfId="0" applyBorder="1"/>
    <xf numFmtId="0" fontId="21" fillId="0" borderId="0" xfId="0" applyFont="1"/>
    <xf numFmtId="0" fontId="0" fillId="0" borderId="20" xfId="0" applyBorder="1"/>
    <xf numFmtId="0" fontId="0" fillId="0" borderId="20" xfId="0" applyBorder="1" applyAlignment="1">
      <alignment horizontal="right"/>
    </xf>
    <xf numFmtId="0" fontId="22" fillId="0" borderId="0" xfId="0" applyFont="1"/>
    <xf numFmtId="0" fontId="0" fillId="0" borderId="21" xfId="0" applyBorder="1"/>
    <xf numFmtId="0" fontId="0" fillId="0" borderId="21" xfId="0" applyBorder="1" applyAlignment="1">
      <alignment horizontal="right"/>
    </xf>
    <xf numFmtId="0" fontId="23" fillId="0" borderId="0" xfId="0" applyFont="1"/>
    <xf numFmtId="0" fontId="0" fillId="0" borderId="22" xfId="0" applyBorder="1"/>
    <xf numFmtId="0" fontId="24" fillId="0" borderId="0" xfId="0" applyFont="1"/>
    <xf numFmtId="0" fontId="0" fillId="0" borderId="23" xfId="0" applyBorder="1"/>
    <xf numFmtId="0" fontId="0" fillId="0" borderId="24" xfId="0" applyBorder="1"/>
    <xf numFmtId="0" fontId="0" fillId="0" borderId="24" xfId="0" applyBorder="1" applyAlignment="1">
      <alignment horizontal="right"/>
    </xf>
    <xf numFmtId="0" fontId="0" fillId="0" borderId="23" xfId="0" applyBorder="1" applyAlignment="1">
      <alignment horizontal="right"/>
    </xf>
    <xf numFmtId="0" fontId="25" fillId="0" borderId="0" xfId="0" applyFont="1"/>
    <xf numFmtId="0" fontId="0" fillId="0" borderId="25" xfId="0" applyBorder="1"/>
    <xf numFmtId="0" fontId="0" fillId="0" borderId="25" xfId="0" applyBorder="1" applyAlignment="1">
      <alignment horizontal="right"/>
    </xf>
    <xf numFmtId="0" fontId="0" fillId="0" borderId="26" xfId="0" applyBorder="1"/>
    <xf numFmtId="0" fontId="26" fillId="0" borderId="0" xfId="0" applyFont="1"/>
    <xf numFmtId="0" fontId="0" fillId="0" borderId="27" xfId="0" applyBorder="1"/>
    <xf numFmtId="0" fontId="0" fillId="0" borderId="27" xfId="0" applyBorder="1" applyAlignment="1">
      <alignment horizontal="right"/>
    </xf>
    <xf numFmtId="0" fontId="27" fillId="0" borderId="0" xfId="0" applyFont="1"/>
    <xf numFmtId="0" fontId="0" fillId="0" borderId="28" xfId="0" applyBorder="1"/>
    <xf numFmtId="0" fontId="0" fillId="0" borderId="28" xfId="0" applyBorder="1" applyAlignment="1">
      <alignment horizontal="right"/>
    </xf>
    <xf numFmtId="0" fontId="28" fillId="0" borderId="0" xfId="0" applyFont="1"/>
    <xf numFmtId="0" fontId="10" fillId="0" borderId="0" xfId="0" applyFont="1"/>
    <xf numFmtId="0" fontId="1" fillId="0" borderId="0" xfId="0" applyFont="1" applyAlignment="1">
      <alignment horizontal="left"/>
    </xf>
    <xf numFmtId="0" fontId="1" fillId="0" borderId="8" xfId="0" applyFont="1" applyBorder="1" applyAlignment="1">
      <alignment horizontal="left"/>
    </xf>
    <xf numFmtId="0" fontId="1" fillId="0" borderId="8" xfId="0" applyFont="1" applyBorder="1" applyAlignment="1">
      <alignment horizontal="center" vertical="center" wrapText="1"/>
    </xf>
    <xf numFmtId="164" fontId="0" fillId="0" borderId="0" xfId="0" applyNumberFormat="1"/>
    <xf numFmtId="164" fontId="1" fillId="0" borderId="0" xfId="0" applyNumberFormat="1" applyFont="1"/>
    <xf numFmtId="0" fontId="29" fillId="0" borderId="0" xfId="0" applyFont="1"/>
    <xf numFmtId="0" fontId="29" fillId="0" borderId="0" xfId="0" applyFont="1" applyAlignment="1">
      <alignment horizontal="right"/>
    </xf>
    <xf numFmtId="0" fontId="0" fillId="4" borderId="0" xfId="0" applyFill="1"/>
    <xf numFmtId="164" fontId="0" fillId="4" borderId="0" xfId="0" applyNumberFormat="1" applyFill="1"/>
    <xf numFmtId="164" fontId="0" fillId="0" borderId="8" xfId="0" applyNumberFormat="1" applyBorder="1"/>
    <xf numFmtId="0" fontId="30" fillId="0" borderId="7" xfId="0" applyFont="1" applyBorder="1" applyAlignment="1">
      <alignment horizontal="left"/>
    </xf>
    <xf numFmtId="0" fontId="0" fillId="0" borderId="0" xfId="0" applyAlignment="1">
      <alignment vertical="center" wrapText="1"/>
    </xf>
    <xf numFmtId="0" fontId="4" fillId="0" borderId="0" xfId="1" applyAlignment="1">
      <alignment vertical="center"/>
    </xf>
    <xf numFmtId="0" fontId="4" fillId="0" borderId="7" xfId="1" applyBorder="1" applyAlignment="1">
      <alignment vertical="center"/>
    </xf>
    <xf numFmtId="0" fontId="0" fillId="0" borderId="7" xfId="0" applyBorder="1" applyAlignment="1">
      <alignment vertical="center" wrapText="1"/>
    </xf>
    <xf numFmtId="0" fontId="4" fillId="0" borderId="7" xfId="1" applyBorder="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31" fillId="0" borderId="0" xfId="0" applyFont="1" applyBorder="1" applyAlignment="1">
      <alignment horizontal="center" vertical="center"/>
    </xf>
    <xf numFmtId="0" fontId="32" fillId="0" borderId="0" xfId="0" quotePrefix="1" applyFont="1" applyBorder="1" applyAlignment="1">
      <alignment horizontal="center" vertical="center"/>
    </xf>
    <xf numFmtId="0" fontId="0" fillId="0" borderId="29" xfId="0" applyBorder="1"/>
    <xf numFmtId="0" fontId="0" fillId="0" borderId="30" xfId="0" applyBorder="1"/>
    <xf numFmtId="0" fontId="0" fillId="0" borderId="31" xfId="0" applyBorder="1"/>
    <xf numFmtId="0" fontId="31" fillId="0" borderId="32" xfId="0" applyFont="1" applyBorder="1" applyAlignment="1">
      <alignment horizontal="center" vertical="center"/>
    </xf>
    <xf numFmtId="0" fontId="32" fillId="0" borderId="32" xfId="0" quotePrefix="1" applyFont="1" applyBorder="1" applyAlignment="1">
      <alignment horizontal="center" vertical="center"/>
    </xf>
    <xf numFmtId="0" fontId="0" fillId="0" borderId="33" xfId="0" applyBorder="1"/>
    <xf numFmtId="0" fontId="0" fillId="0" borderId="34" xfId="0" applyBorder="1"/>
    <xf numFmtId="0" fontId="31" fillId="0" borderId="35" xfId="0" applyFont="1" applyBorder="1" applyAlignment="1">
      <alignment horizontal="center" vertical="center"/>
    </xf>
    <xf numFmtId="0" fontId="32" fillId="0" borderId="35" xfId="0" quotePrefix="1" applyFont="1" applyBorder="1" applyAlignment="1">
      <alignment horizontal="center" vertical="center"/>
    </xf>
    <xf numFmtId="0" fontId="0" fillId="0" borderId="36" xfId="0" applyBorder="1"/>
    <xf numFmtId="0" fontId="33"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at risk of poverty or social exclusion, 2014-2025 (Percentage)</a:t>
            </a:r>
            <a:endParaRPr lang="en-US" sz="1200" b="0"/>
          </a:p>
          <a:p>
            <a:pPr>
              <a:defRPr sz="1400">
                <a:latin typeface="Calibri"/>
                <a:ea typeface="Calibri"/>
                <a:cs typeface="Calibri"/>
              </a:defRPr>
            </a:pPr>
            <a:r>
              <a:rPr lang="en-US" sz="1200" b="0"/>
              <a:t>SDG ind 01_10: freq=Annual, age=Total</a:t>
            </a:r>
          </a:p>
        </c:rich>
      </c:tx>
      <c:layout/>
      <c:overlay val="0"/>
    </c:title>
    <c:autoTitleDeleted val="0"/>
    <c:plotArea>
      <c:layout/>
      <c:lineChart>
        <c:grouping val="standard"/>
        <c:varyColors val="0"/>
        <c:ser>
          <c:idx val="0"/>
          <c:order val="0"/>
          <c:tx>
            <c:strRef>
              <c:f>'01_10'!$A$23</c:f>
              <c:strCache>
                <c:ptCount val="1"/>
                <c:pt idx="0">
                  <c:v>European Union - 27 countries (from 2020)</c:v>
                </c:pt>
              </c:strCache>
            </c:strRef>
          </c:tx>
          <c:cat>
            <c:numRef>
              <c:f>'01_10'!$B$22:$M$22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'01_10'!$B$23:$M$23</c:f>
              <c:numCache>
                <c:formatCode>General</c:formatCode>
                <c:ptCount val="12"/>
                <c:pt idx="0">
                  <c:v>0</c:v>
                </c:pt>
                <c:pt idx="1">
                  <c:v>24</c:v>
                </c:pt>
                <c:pt idx="2">
                  <c:v>23.7</c:v>
                </c:pt>
                <c:pt idx="3">
                  <c:v>22.4</c:v>
                </c:pt>
                <c:pt idx="4">
                  <c:v>21.7</c:v>
                </c:pt>
                <c:pt idx="5">
                  <c:v>21.8</c:v>
                </c:pt>
                <c:pt idx="6">
                  <c:v>21.5</c:v>
                </c:pt>
                <c:pt idx="7">
                  <c:v>21.7</c:v>
                </c:pt>
                <c:pt idx="8">
                  <c:v>21.6</c:v>
                </c:pt>
                <c:pt idx="9">
                  <c:v>21.3</c:v>
                </c:pt>
                <c:pt idx="10">
                  <c:v>21</c:v>
                </c:pt>
                <c:pt idx="11">
                  <c:v>0</c:v>
                </c:pt>
              </c:numCache>
            </c:numRef>
          </c:val>
          <c:smooth val="0"/>
        </c:ser>
        <c:ser>
          <c:idx val="1"/>
          <c:order val="1"/>
          <c:tx>
            <c:strRef>
              <c:f>'01_10'!$A$24</c:f>
              <c:strCache>
                <c:ptCount val="1"/>
                <c:pt idx="0">
                  <c:v>Netherlands</c:v>
                </c:pt>
              </c:strCache>
            </c:strRef>
          </c:tx>
          <c:cat>
            <c:numRef>
              <c:f>'01_10'!$B$22:$M$22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'01_10'!$B$24:$M$24</c:f>
              <c:numCache>
                <c:formatCode>General</c:formatCode>
                <c:ptCount val="12"/>
                <c:pt idx="0">
                  <c:v>0</c:v>
                </c:pt>
                <c:pt idx="1">
                  <c:v>16.399999999999999</c:v>
                </c:pt>
                <c:pt idx="2">
                  <c:v>16.3</c:v>
                </c:pt>
                <c:pt idx="3">
                  <c:v>16.600000000000001</c:v>
                </c:pt>
                <c:pt idx="4">
                  <c:v>16.5</c:v>
                </c:pt>
                <c:pt idx="5">
                  <c:v>16.5</c:v>
                </c:pt>
                <c:pt idx="6">
                  <c:v>16</c:v>
                </c:pt>
                <c:pt idx="7">
                  <c:v>16.600000000000001</c:v>
                </c:pt>
                <c:pt idx="8">
                  <c:v>16.5</c:v>
                </c:pt>
                <c:pt idx="9">
                  <c:v>15.8</c:v>
                </c:pt>
                <c:pt idx="10">
                  <c:v>15.4</c:v>
                </c:pt>
                <c:pt idx="11">
                  <c:v>15.8</c:v>
                </c:pt>
              </c:numCache>
            </c:numRef>
          </c:val>
          <c:smooth val="0"/>
        </c:ser>
        <c:ser>
          <c:idx val="2"/>
          <c:order val="2"/>
          <c:tx>
            <c:strRef>
              <c:f>'01_10'!$A$25</c:f>
              <c:strCache>
                <c:ptCount val="1"/>
                <c:pt idx="0">
                  <c:v>Poland</c:v>
                </c:pt>
              </c:strCache>
            </c:strRef>
          </c:tx>
          <c:cat>
            <c:numRef>
              <c:f>'01_10'!$B$22:$M$22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'01_10'!$B$25:$M$25</c:f>
              <c:numCache>
                <c:formatCode>General</c:formatCode>
                <c:ptCount val="12"/>
                <c:pt idx="0">
                  <c:v>0</c:v>
                </c:pt>
                <c:pt idx="1">
                  <c:v>22.5</c:v>
                </c:pt>
                <c:pt idx="2">
                  <c:v>20.6</c:v>
                </c:pt>
                <c:pt idx="3">
                  <c:v>18.7</c:v>
                </c:pt>
                <c:pt idx="4">
                  <c:v>18.2</c:v>
                </c:pt>
                <c:pt idx="5">
                  <c:v>17.899999999999999</c:v>
                </c:pt>
                <c:pt idx="6">
                  <c:v>17</c:v>
                </c:pt>
                <c:pt idx="7">
                  <c:v>16.8</c:v>
                </c:pt>
                <c:pt idx="8">
                  <c:v>15.9</c:v>
                </c:pt>
                <c:pt idx="9">
                  <c:v>16.3</c:v>
                </c:pt>
                <c:pt idx="10">
                  <c:v>16</c:v>
                </c:pt>
                <c:pt idx="11">
                  <c:v>15</c:v>
                </c:pt>
              </c:numCache>
            </c:numRef>
          </c:val>
          <c:smooth val="0"/>
        </c:ser>
        <c:ser>
          <c:idx val="3"/>
          <c:order val="3"/>
          <c:tx>
            <c:strRef>
              <c:f>'01_10'!$A$26</c:f>
              <c:strCache>
                <c:ptCount val="1"/>
                <c:pt idx="0">
                  <c:v>Serbia</c:v>
                </c:pt>
              </c:strCache>
            </c:strRef>
          </c:tx>
          <c:cat>
            <c:numRef>
              <c:f>'01_10'!$B$22:$M$22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'01_10'!$B$26:$M$26</c:f>
              <c:numCache>
                <c:formatCode>General</c:formatCode>
                <c:ptCount val="12"/>
                <c:pt idx="0">
                  <c:v>0</c:v>
                </c:pt>
                <c:pt idx="1">
                  <c:v>41</c:v>
                </c:pt>
                <c:pt idx="2">
                  <c:v>30</c:v>
                </c:pt>
                <c:pt idx="3">
                  <c:v>39.299999999999997</c:v>
                </c:pt>
                <c:pt idx="4">
                  <c:v>33.9</c:v>
                </c:pt>
                <c:pt idx="5">
                  <c:v>31.1</c:v>
                </c:pt>
                <c:pt idx="6">
                  <c:v>31</c:v>
                </c:pt>
                <c:pt idx="7">
                  <c:v>28.9</c:v>
                </c:pt>
                <c:pt idx="8">
                  <c:v>29</c:v>
                </c:pt>
                <c:pt idx="9">
                  <c:v>27.2</c:v>
                </c:pt>
                <c:pt idx="10">
                  <c:v>24.3</c:v>
                </c:pt>
                <c:pt idx="11">
                  <c:v>0</c:v>
                </c:pt>
              </c:numCache>
            </c:numRef>
          </c:val>
          <c:smooth val="0"/>
        </c:ser>
        <c:dLbls>
          <c:showLegendKey val="0"/>
          <c:showVal val="0"/>
          <c:showCatName val="0"/>
          <c:showSerName val="0"/>
          <c:showPercent val="0"/>
          <c:showBubbleSize val="0"/>
        </c:dLbls>
        <c:marker val="1"/>
        <c:smooth val="0"/>
        <c:axId val="102272000"/>
        <c:axId val="108335872"/>
      </c:lineChart>
      <c:catAx>
        <c:axId val="102272000"/>
        <c:scaling>
          <c:orientation val="minMax"/>
        </c:scaling>
        <c:delete val="0"/>
        <c:axPos val="b"/>
        <c:numFmt formatCode="General" sourceLinked="1"/>
        <c:majorTickMark val="out"/>
        <c:minorTickMark val="none"/>
        <c:tickLblPos val="nextTo"/>
        <c:crossAx val="108335872"/>
        <c:crosses val="autoZero"/>
        <c:auto val="1"/>
        <c:lblAlgn val="ctr"/>
        <c:lblOffset val="100"/>
        <c:noMultiLvlLbl val="0"/>
      </c:catAx>
      <c:valAx>
        <c:axId val="1083358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02272000"/>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Severe material and social deprivation rate by age group and sex, 2015-2025 (Thousand persons)</a:t>
            </a:r>
            <a:endParaRPr sz="1200" b="0"/>
          </a:p>
          <a:p>
            <a:pPr>
              <a:defRPr sz="1400">
                <a:latin typeface="Calibri"/>
                <a:ea typeface="Calibri"/>
                <a:cs typeface="Calibri"/>
              </a:defRPr>
            </a:pPr>
            <a:r>
              <a:rPr sz="1200" b="0"/>
              <a:t>SDG ind 01_31: freq=Annual, age=Less than 18 years, sex=Total</a:t>
            </a:r>
          </a:p>
        </c:rich>
      </c:tx>
      <c:overlay val="0"/>
    </c:title>
    <c:autoTitleDeleted val="0"/>
    <c:plotArea>
      <c:layout/>
      <c:lineChart>
        <c:grouping val="standard"/>
        <c:varyColors val="0"/>
        <c:ser>
          <c:idx val="0"/>
          <c:order val="0"/>
          <c:tx>
            <c:strRef>
              <c:f>'01_31'!$A$56</c:f>
              <c:strCache>
                <c:ptCount val="1"/>
                <c:pt idx="0">
                  <c:v>European Union - 27 countries (from 2020)</c:v>
                </c:pt>
              </c:strCache>
            </c:strRef>
          </c:tx>
          <c:cat>
            <c:numRef>
              <c:f>'01_31'!$B$55:$L$55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'01_31'!$B$56:$L$56</c:f>
              <c:numCache>
                <c:formatCode>General</c:formatCode>
                <c:ptCount val="11"/>
                <c:pt idx="0">
                  <c:v>9480</c:v>
                </c:pt>
                <c:pt idx="1">
                  <c:v>8912</c:v>
                </c:pt>
                <c:pt idx="2">
                  <c:v>7431</c:v>
                </c:pt>
                <c:pt idx="3">
                  <c:v>6502</c:v>
                </c:pt>
                <c:pt idx="4">
                  <c:v>5945</c:v>
                </c:pt>
                <c:pt idx="5">
                  <c:v>6521</c:v>
                </c:pt>
                <c:pt idx="6">
                  <c:v>5921</c:v>
                </c:pt>
                <c:pt idx="7">
                  <c:v>6610</c:v>
                </c:pt>
                <c:pt idx="8">
                  <c:v>6648</c:v>
                </c:pt>
                <c:pt idx="9">
                  <c:v>6271</c:v>
                </c:pt>
                <c:pt idx="10">
                  <c:v>0</c:v>
                </c:pt>
              </c:numCache>
            </c:numRef>
          </c:val>
          <c:smooth val="0"/>
        </c:ser>
        <c:ser>
          <c:idx val="1"/>
          <c:order val="1"/>
          <c:tx>
            <c:strRef>
              <c:f>'01_31'!$A$57</c:f>
              <c:strCache>
                <c:ptCount val="1"/>
                <c:pt idx="0">
                  <c:v>Netherlands</c:v>
                </c:pt>
              </c:strCache>
            </c:strRef>
          </c:tx>
          <c:cat>
            <c:numRef>
              <c:f>'01_31'!$B$55:$L$55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'01_31'!$B$57:$L$57</c:f>
              <c:numCache>
                <c:formatCode>General</c:formatCode>
                <c:ptCount val="11"/>
                <c:pt idx="0">
                  <c:v>105</c:v>
                </c:pt>
                <c:pt idx="1">
                  <c:v>76</c:v>
                </c:pt>
                <c:pt idx="2">
                  <c:v>82</c:v>
                </c:pt>
                <c:pt idx="3">
                  <c:v>73</c:v>
                </c:pt>
                <c:pt idx="4">
                  <c:v>76</c:v>
                </c:pt>
                <c:pt idx="5">
                  <c:v>61</c:v>
                </c:pt>
                <c:pt idx="6">
                  <c:v>51</c:v>
                </c:pt>
                <c:pt idx="7">
                  <c:v>73</c:v>
                </c:pt>
                <c:pt idx="8">
                  <c:v>82</c:v>
                </c:pt>
                <c:pt idx="9">
                  <c:v>126</c:v>
                </c:pt>
                <c:pt idx="10">
                  <c:v>62</c:v>
                </c:pt>
              </c:numCache>
            </c:numRef>
          </c:val>
          <c:smooth val="0"/>
        </c:ser>
        <c:ser>
          <c:idx val="2"/>
          <c:order val="2"/>
          <c:tx>
            <c:strRef>
              <c:f>'01_31'!$A$58</c:f>
              <c:strCache>
                <c:ptCount val="1"/>
                <c:pt idx="0">
                  <c:v>Poland</c:v>
                </c:pt>
              </c:strCache>
            </c:strRef>
          </c:tx>
          <c:cat>
            <c:numRef>
              <c:f>'01_31'!$B$55:$L$55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'01_31'!$B$58:$L$58</c:f>
              <c:numCache>
                <c:formatCode>General</c:formatCode>
                <c:ptCount val="11"/>
                <c:pt idx="0">
                  <c:v>593</c:v>
                </c:pt>
                <c:pt idx="1">
                  <c:v>336</c:v>
                </c:pt>
                <c:pt idx="2">
                  <c:v>301</c:v>
                </c:pt>
                <c:pt idx="3">
                  <c:v>231</c:v>
                </c:pt>
                <c:pt idx="4">
                  <c:v>171</c:v>
                </c:pt>
                <c:pt idx="5">
                  <c:v>162</c:v>
                </c:pt>
                <c:pt idx="6">
                  <c:v>166</c:v>
                </c:pt>
                <c:pt idx="7">
                  <c:v>146</c:v>
                </c:pt>
                <c:pt idx="8">
                  <c:v>190</c:v>
                </c:pt>
                <c:pt idx="9">
                  <c:v>131</c:v>
                </c:pt>
                <c:pt idx="10">
                  <c:v>103</c:v>
                </c:pt>
              </c:numCache>
            </c:numRef>
          </c:val>
          <c:smooth val="0"/>
        </c:ser>
        <c:ser>
          <c:idx val="3"/>
          <c:order val="3"/>
          <c:tx>
            <c:strRef>
              <c:f>'01_31'!$A$59</c:f>
              <c:strCache>
                <c:ptCount val="1"/>
                <c:pt idx="0">
                  <c:v>Serbia</c:v>
                </c:pt>
              </c:strCache>
            </c:strRef>
          </c:tx>
          <c:cat>
            <c:numRef>
              <c:f>'01_31'!$B$55:$L$55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'01_31'!$B$59:$L$59</c:f>
              <c:numCache>
                <c:formatCode>General</c:formatCode>
                <c:ptCount val="11"/>
                <c:pt idx="0">
                  <c:v>295</c:v>
                </c:pt>
                <c:pt idx="1">
                  <c:v>0</c:v>
                </c:pt>
                <c:pt idx="2">
                  <c:v>249</c:v>
                </c:pt>
                <c:pt idx="3">
                  <c:v>210</c:v>
                </c:pt>
                <c:pt idx="4">
                  <c:v>182</c:v>
                </c:pt>
                <c:pt idx="5">
                  <c:v>159</c:v>
                </c:pt>
                <c:pt idx="6">
                  <c:v>143</c:v>
                </c:pt>
                <c:pt idx="7">
                  <c:v>154</c:v>
                </c:pt>
                <c:pt idx="8">
                  <c:v>142</c:v>
                </c:pt>
                <c:pt idx="9">
                  <c:v>85</c:v>
                </c:pt>
                <c:pt idx="10">
                  <c:v>0</c:v>
                </c:pt>
              </c:numCache>
            </c:numRef>
          </c:val>
          <c:smooth val="0"/>
        </c:ser>
        <c:dLbls>
          <c:showLegendKey val="0"/>
          <c:showVal val="0"/>
          <c:showCatName val="0"/>
          <c:showSerName val="0"/>
          <c:showPercent val="0"/>
          <c:showBubbleSize val="0"/>
        </c:dLbls>
        <c:marker val="1"/>
        <c:smooth val="0"/>
        <c:axId val="113284608"/>
        <c:axId val="113286144"/>
      </c:lineChart>
      <c:catAx>
        <c:axId val="113284608"/>
        <c:scaling>
          <c:orientation val="minMax"/>
        </c:scaling>
        <c:delete val="0"/>
        <c:axPos val="b"/>
        <c:numFmt formatCode="General" sourceLinked="1"/>
        <c:majorTickMark val="out"/>
        <c:minorTickMark val="none"/>
        <c:tickLblPos val="nextTo"/>
        <c:crossAx val="113286144"/>
        <c:crosses val="autoZero"/>
        <c:auto val="1"/>
        <c:lblAlgn val="ctr"/>
        <c:lblOffset val="100"/>
        <c:noMultiLvlLbl val="0"/>
      </c:catAx>
      <c:valAx>
        <c:axId val="1132861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3284608"/>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renewable energy in gross final energy consumption by sector, 2010-2024 (Percentage)</a:t>
            </a:r>
            <a:endParaRPr sz="1200" b="0"/>
          </a:p>
          <a:p>
            <a:pPr>
              <a:defRPr sz="1400">
                <a:latin typeface="Calibri"/>
                <a:ea typeface="Calibri"/>
                <a:cs typeface="Calibri"/>
              </a:defRPr>
            </a:pPr>
            <a:r>
              <a:rPr sz="1200" b="0"/>
              <a:t>SDG ind 07_40: freq=Annual, nrg_bal=Renewable energy - electricity</a:t>
            </a:r>
          </a:p>
        </c:rich>
      </c:tx>
      <c:overlay val="0"/>
    </c:title>
    <c:autoTitleDeleted val="0"/>
    <c:plotArea>
      <c:layout/>
      <c:lineChart>
        <c:grouping val="standard"/>
        <c:varyColors val="0"/>
        <c:ser>
          <c:idx val="0"/>
          <c:order val="0"/>
          <c:tx>
            <c:strRef>
              <c:f>'07_40'!$A$45</c:f>
              <c:strCache>
                <c:ptCount val="1"/>
                <c:pt idx="0">
                  <c:v>European Union - 27 countries (from 2020)</c:v>
                </c:pt>
              </c:strCache>
            </c:strRef>
          </c:tx>
          <c:cat>
            <c:numRef>
              <c:f>'07_40'!$B$44:$P$44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'07_40'!$B$45:$P$45</c:f>
              <c:numCache>
                <c:formatCode>General</c:formatCode>
                <c:ptCount val="15"/>
                <c:pt idx="0">
                  <c:v>21.283000000000001</c:v>
                </c:pt>
                <c:pt idx="1">
                  <c:v>23.3</c:v>
                </c:pt>
                <c:pt idx="2">
                  <c:v>25.138000000000002</c:v>
                </c:pt>
                <c:pt idx="3">
                  <c:v>26.768999999999998</c:v>
                </c:pt>
                <c:pt idx="4">
                  <c:v>28.600999999999999</c:v>
                </c:pt>
                <c:pt idx="5">
                  <c:v>29.655000000000001</c:v>
                </c:pt>
                <c:pt idx="6">
                  <c:v>30.172000000000001</c:v>
                </c:pt>
                <c:pt idx="7">
                  <c:v>31.103999999999999</c:v>
                </c:pt>
                <c:pt idx="8">
                  <c:v>32.134</c:v>
                </c:pt>
                <c:pt idx="9">
                  <c:v>34.085999999999999</c:v>
                </c:pt>
                <c:pt idx="10">
                  <c:v>37.408000000000001</c:v>
                </c:pt>
                <c:pt idx="11">
                  <c:v>37.792999999999999</c:v>
                </c:pt>
                <c:pt idx="12">
                  <c:v>41.238999999999997</c:v>
                </c:pt>
                <c:pt idx="13">
                  <c:v>45.396999999999998</c:v>
                </c:pt>
                <c:pt idx="14">
                  <c:v>47.503</c:v>
                </c:pt>
              </c:numCache>
            </c:numRef>
          </c:val>
          <c:smooth val="0"/>
        </c:ser>
        <c:ser>
          <c:idx val="1"/>
          <c:order val="1"/>
          <c:tx>
            <c:strRef>
              <c:f>'07_40'!$A$46</c:f>
              <c:strCache>
                <c:ptCount val="1"/>
                <c:pt idx="0">
                  <c:v>Netherlands</c:v>
                </c:pt>
              </c:strCache>
            </c:strRef>
          </c:tx>
          <c:cat>
            <c:numRef>
              <c:f>'07_40'!$B$44:$P$44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'07_40'!$B$46:$P$46</c:f>
              <c:numCache>
                <c:formatCode>General</c:formatCode>
                <c:ptCount val="15"/>
                <c:pt idx="0">
                  <c:v>9.6010000000000009</c:v>
                </c:pt>
                <c:pt idx="1">
                  <c:v>9.74</c:v>
                </c:pt>
                <c:pt idx="2">
                  <c:v>10.35</c:v>
                </c:pt>
                <c:pt idx="3">
                  <c:v>9.9109999999999996</c:v>
                </c:pt>
                <c:pt idx="4">
                  <c:v>9.9239999999999995</c:v>
                </c:pt>
                <c:pt idx="5">
                  <c:v>11.04</c:v>
                </c:pt>
                <c:pt idx="6">
                  <c:v>12.55</c:v>
                </c:pt>
                <c:pt idx="7">
                  <c:v>13.811999999999999</c:v>
                </c:pt>
                <c:pt idx="8">
                  <c:v>15.170999999999999</c:v>
                </c:pt>
                <c:pt idx="9">
                  <c:v>18.23</c:v>
                </c:pt>
                <c:pt idx="10">
                  <c:v>26.407</c:v>
                </c:pt>
                <c:pt idx="11">
                  <c:v>33.250999999999998</c:v>
                </c:pt>
                <c:pt idx="12">
                  <c:v>39.651000000000003</c:v>
                </c:pt>
                <c:pt idx="13">
                  <c:v>46.418999999999997</c:v>
                </c:pt>
                <c:pt idx="14">
                  <c:v>50.545000000000002</c:v>
                </c:pt>
              </c:numCache>
            </c:numRef>
          </c:val>
          <c:smooth val="0"/>
        </c:ser>
        <c:ser>
          <c:idx val="2"/>
          <c:order val="2"/>
          <c:tx>
            <c:strRef>
              <c:f>'07_40'!$A$47</c:f>
              <c:strCache>
                <c:ptCount val="1"/>
                <c:pt idx="0">
                  <c:v>Poland</c:v>
                </c:pt>
              </c:strCache>
            </c:strRef>
          </c:tx>
          <c:cat>
            <c:numRef>
              <c:f>'07_40'!$B$44:$P$44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'07_40'!$B$47:$P$47</c:f>
              <c:numCache>
                <c:formatCode>General</c:formatCode>
                <c:ptCount val="15"/>
                <c:pt idx="0">
                  <c:v>6.5490000000000004</c:v>
                </c:pt>
                <c:pt idx="1">
                  <c:v>8.0779999999999994</c:v>
                </c:pt>
                <c:pt idx="2">
                  <c:v>10.61</c:v>
                </c:pt>
                <c:pt idx="3">
                  <c:v>10.676</c:v>
                </c:pt>
                <c:pt idx="4">
                  <c:v>12.36</c:v>
                </c:pt>
                <c:pt idx="5">
                  <c:v>13.401</c:v>
                </c:pt>
                <c:pt idx="6">
                  <c:v>13.342000000000001</c:v>
                </c:pt>
                <c:pt idx="7">
                  <c:v>13.082000000000001</c:v>
                </c:pt>
                <c:pt idx="8">
                  <c:v>13.026999999999999</c:v>
                </c:pt>
                <c:pt idx="9">
                  <c:v>14.356</c:v>
                </c:pt>
                <c:pt idx="10">
                  <c:v>16.236999999999998</c:v>
                </c:pt>
                <c:pt idx="11">
                  <c:v>17.167000000000002</c:v>
                </c:pt>
                <c:pt idx="12">
                  <c:v>21.009</c:v>
                </c:pt>
                <c:pt idx="13">
                  <c:v>25.792999999999999</c:v>
                </c:pt>
                <c:pt idx="14">
                  <c:v>30.37</c:v>
                </c:pt>
              </c:numCache>
            </c:numRef>
          </c:val>
          <c:smooth val="0"/>
        </c:ser>
        <c:ser>
          <c:idx val="3"/>
          <c:order val="3"/>
          <c:tx>
            <c:strRef>
              <c:f>'07_40'!$A$48</c:f>
              <c:strCache>
                <c:ptCount val="1"/>
                <c:pt idx="0">
                  <c:v>Serbia</c:v>
                </c:pt>
              </c:strCache>
            </c:strRef>
          </c:tx>
          <c:cat>
            <c:numRef>
              <c:f>'07_40'!$B$44:$P$44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'07_40'!$B$48:$P$48</c:f>
              <c:numCache>
                <c:formatCode>General</c:formatCode>
                <c:ptCount val="15"/>
                <c:pt idx="0">
                  <c:v>28.183</c:v>
                </c:pt>
                <c:pt idx="1">
                  <c:v>27.526</c:v>
                </c:pt>
                <c:pt idx="2">
                  <c:v>28.509</c:v>
                </c:pt>
                <c:pt idx="3">
                  <c:v>27.971</c:v>
                </c:pt>
                <c:pt idx="4">
                  <c:v>30.274000000000001</c:v>
                </c:pt>
                <c:pt idx="5">
                  <c:v>28.914999999999999</c:v>
                </c:pt>
                <c:pt idx="6">
                  <c:v>29.154</c:v>
                </c:pt>
                <c:pt idx="7">
                  <c:v>27.448</c:v>
                </c:pt>
                <c:pt idx="8">
                  <c:v>28.658000000000001</c:v>
                </c:pt>
                <c:pt idx="9">
                  <c:v>30.106999999999999</c:v>
                </c:pt>
                <c:pt idx="10">
                  <c:v>30.701000000000001</c:v>
                </c:pt>
                <c:pt idx="11">
                  <c:v>29.896999999999998</c:v>
                </c:pt>
                <c:pt idx="12">
                  <c:v>30.141999999999999</c:v>
                </c:pt>
                <c:pt idx="13">
                  <c:v>31.748000000000001</c:v>
                </c:pt>
                <c:pt idx="14">
                  <c:v>32.051000000000002</c:v>
                </c:pt>
              </c:numCache>
            </c:numRef>
          </c:val>
          <c:smooth val="0"/>
        </c:ser>
        <c:dLbls>
          <c:showLegendKey val="0"/>
          <c:showVal val="0"/>
          <c:showCatName val="0"/>
          <c:showSerName val="0"/>
          <c:showPercent val="0"/>
          <c:showBubbleSize val="0"/>
        </c:dLbls>
        <c:marker val="1"/>
        <c:smooth val="0"/>
        <c:axId val="169267584"/>
        <c:axId val="169269120"/>
      </c:lineChart>
      <c:catAx>
        <c:axId val="169267584"/>
        <c:scaling>
          <c:orientation val="minMax"/>
        </c:scaling>
        <c:delete val="0"/>
        <c:axPos val="b"/>
        <c:numFmt formatCode="General" sourceLinked="1"/>
        <c:majorTickMark val="out"/>
        <c:minorTickMark val="none"/>
        <c:tickLblPos val="nextTo"/>
        <c:crossAx val="169269120"/>
        <c:crosses val="autoZero"/>
        <c:auto val="1"/>
        <c:lblAlgn val="ctr"/>
        <c:lblOffset val="100"/>
        <c:noMultiLvlLbl val="0"/>
      </c:catAx>
      <c:valAx>
        <c:axId val="1692691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9267584"/>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renewable energy in gross final energy consumption by sector, 2010-2024 (Percentage)</a:t>
            </a:r>
            <a:endParaRPr sz="1200" b="0"/>
          </a:p>
          <a:p>
            <a:pPr>
              <a:defRPr sz="1400">
                <a:latin typeface="Calibri"/>
                <a:ea typeface="Calibri"/>
                <a:cs typeface="Calibri"/>
              </a:defRPr>
            </a:pPr>
            <a:r>
              <a:rPr sz="1200" b="0"/>
              <a:t>SDG ind 07_40: freq=Annual, nrg_bal=Renewable energy - heating and cooling</a:t>
            </a:r>
          </a:p>
        </c:rich>
      </c:tx>
      <c:overlay val="0"/>
    </c:title>
    <c:autoTitleDeleted val="0"/>
    <c:plotArea>
      <c:layout/>
      <c:lineChart>
        <c:grouping val="standard"/>
        <c:varyColors val="0"/>
        <c:ser>
          <c:idx val="0"/>
          <c:order val="0"/>
          <c:tx>
            <c:strRef>
              <c:f>'07_40'!$A$56</c:f>
              <c:strCache>
                <c:ptCount val="1"/>
                <c:pt idx="0">
                  <c:v>European Union - 27 countries (from 2020)</c:v>
                </c:pt>
              </c:strCache>
            </c:strRef>
          </c:tx>
          <c:cat>
            <c:numRef>
              <c:f>'07_40'!$B$55:$P$55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'07_40'!$B$56:$P$56</c:f>
              <c:numCache>
                <c:formatCode>General</c:formatCode>
                <c:ptCount val="15"/>
                <c:pt idx="0">
                  <c:v>16.995000000000001</c:v>
                </c:pt>
                <c:pt idx="1">
                  <c:v>17.414999999999999</c:v>
                </c:pt>
                <c:pt idx="2">
                  <c:v>18.582000000000001</c:v>
                </c:pt>
                <c:pt idx="3">
                  <c:v>19.044</c:v>
                </c:pt>
                <c:pt idx="4">
                  <c:v>19.928999999999998</c:v>
                </c:pt>
                <c:pt idx="5">
                  <c:v>20.306999999999999</c:v>
                </c:pt>
                <c:pt idx="6">
                  <c:v>20.399999999999999</c:v>
                </c:pt>
                <c:pt idx="7">
                  <c:v>20.818999999999999</c:v>
                </c:pt>
                <c:pt idx="8">
                  <c:v>21.603999999999999</c:v>
                </c:pt>
                <c:pt idx="9">
                  <c:v>22.431999999999999</c:v>
                </c:pt>
                <c:pt idx="10">
                  <c:v>22.983000000000001</c:v>
                </c:pt>
                <c:pt idx="11">
                  <c:v>23.033000000000001</c:v>
                </c:pt>
                <c:pt idx="12">
                  <c:v>24.774999999999999</c:v>
                </c:pt>
                <c:pt idx="13">
                  <c:v>26.231000000000002</c:v>
                </c:pt>
                <c:pt idx="14">
                  <c:v>26.738</c:v>
                </c:pt>
              </c:numCache>
            </c:numRef>
          </c:val>
          <c:smooth val="0"/>
        </c:ser>
        <c:ser>
          <c:idx val="1"/>
          <c:order val="1"/>
          <c:tx>
            <c:strRef>
              <c:f>'07_40'!$A$57</c:f>
              <c:strCache>
                <c:ptCount val="1"/>
                <c:pt idx="0">
                  <c:v>Netherlands</c:v>
                </c:pt>
              </c:strCache>
            </c:strRef>
          </c:tx>
          <c:cat>
            <c:numRef>
              <c:f>'07_40'!$B$55:$P$55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'07_40'!$B$57:$P$57</c:f>
              <c:numCache>
                <c:formatCode>General</c:formatCode>
                <c:ptCount val="15"/>
                <c:pt idx="0">
                  <c:v>3.1</c:v>
                </c:pt>
                <c:pt idx="1">
                  <c:v>3.6880000000000002</c:v>
                </c:pt>
                <c:pt idx="2">
                  <c:v>3.7679999999999998</c:v>
                </c:pt>
                <c:pt idx="3">
                  <c:v>4.0019999999999998</c:v>
                </c:pt>
                <c:pt idx="4">
                  <c:v>4.9249999999999998</c:v>
                </c:pt>
                <c:pt idx="5">
                  <c:v>5.2779999999999996</c:v>
                </c:pt>
                <c:pt idx="6">
                  <c:v>5.1920000000000002</c:v>
                </c:pt>
                <c:pt idx="7">
                  <c:v>5.75</c:v>
                </c:pt>
                <c:pt idx="8">
                  <c:v>6.16</c:v>
                </c:pt>
                <c:pt idx="9">
                  <c:v>7.2169999999999996</c:v>
                </c:pt>
                <c:pt idx="10">
                  <c:v>8.0530000000000008</c:v>
                </c:pt>
                <c:pt idx="11">
                  <c:v>8.0709999999999997</c:v>
                </c:pt>
                <c:pt idx="12">
                  <c:v>9.1920000000000002</c:v>
                </c:pt>
                <c:pt idx="13">
                  <c:v>10.359</c:v>
                </c:pt>
                <c:pt idx="14">
                  <c:v>11.273999999999999</c:v>
                </c:pt>
              </c:numCache>
            </c:numRef>
          </c:val>
          <c:smooth val="0"/>
        </c:ser>
        <c:ser>
          <c:idx val="2"/>
          <c:order val="2"/>
          <c:tx>
            <c:strRef>
              <c:f>'07_40'!$A$58</c:f>
              <c:strCache>
                <c:ptCount val="1"/>
                <c:pt idx="0">
                  <c:v>Poland</c:v>
                </c:pt>
              </c:strCache>
            </c:strRef>
          </c:tx>
          <c:cat>
            <c:numRef>
              <c:f>'07_40'!$B$55:$P$55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'07_40'!$B$58:$P$58</c:f>
              <c:numCache>
                <c:formatCode>General</c:formatCode>
                <c:ptCount val="15"/>
                <c:pt idx="0">
                  <c:v>11.811999999999999</c:v>
                </c:pt>
                <c:pt idx="1">
                  <c:v>13.24</c:v>
                </c:pt>
                <c:pt idx="2">
                  <c:v>13.497</c:v>
                </c:pt>
                <c:pt idx="3">
                  <c:v>14.265000000000001</c:v>
                </c:pt>
                <c:pt idx="4">
                  <c:v>14.237</c:v>
                </c:pt>
                <c:pt idx="5">
                  <c:v>14.795</c:v>
                </c:pt>
                <c:pt idx="6">
                  <c:v>14.919</c:v>
                </c:pt>
                <c:pt idx="7">
                  <c:v>14.779</c:v>
                </c:pt>
                <c:pt idx="8">
                  <c:v>21.472999999999999</c:v>
                </c:pt>
                <c:pt idx="9">
                  <c:v>22.004999999999999</c:v>
                </c:pt>
                <c:pt idx="10">
                  <c:v>22.143000000000001</c:v>
                </c:pt>
                <c:pt idx="11">
                  <c:v>20.978000000000002</c:v>
                </c:pt>
                <c:pt idx="12">
                  <c:v>22.094999999999999</c:v>
                </c:pt>
                <c:pt idx="13">
                  <c:v>20.61</c:v>
                </c:pt>
                <c:pt idx="14">
                  <c:v>21.286999999999999</c:v>
                </c:pt>
              </c:numCache>
            </c:numRef>
          </c:val>
          <c:smooth val="0"/>
        </c:ser>
        <c:ser>
          <c:idx val="3"/>
          <c:order val="3"/>
          <c:tx>
            <c:strRef>
              <c:f>'07_40'!$A$59</c:f>
              <c:strCache>
                <c:ptCount val="1"/>
                <c:pt idx="0">
                  <c:v>Serbia</c:v>
                </c:pt>
              </c:strCache>
            </c:strRef>
          </c:tx>
          <c:cat>
            <c:numRef>
              <c:f>'07_40'!$B$55:$P$55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'07_40'!$B$59:$P$59</c:f>
              <c:numCache>
                <c:formatCode>General</c:formatCode>
                <c:ptCount val="15"/>
                <c:pt idx="0">
                  <c:v>23.196000000000002</c:v>
                </c:pt>
                <c:pt idx="1">
                  <c:v>21.088999999999999</c:v>
                </c:pt>
                <c:pt idx="2">
                  <c:v>23.204999999999998</c:v>
                </c:pt>
                <c:pt idx="3">
                  <c:v>25.145</c:v>
                </c:pt>
                <c:pt idx="4">
                  <c:v>28.844000000000001</c:v>
                </c:pt>
                <c:pt idx="5">
                  <c:v>26.928999999999998</c:v>
                </c:pt>
                <c:pt idx="6">
                  <c:v>25.079000000000001</c:v>
                </c:pt>
                <c:pt idx="7">
                  <c:v>24.896000000000001</c:v>
                </c:pt>
                <c:pt idx="8">
                  <c:v>24.294</c:v>
                </c:pt>
                <c:pt idx="9">
                  <c:v>26.648</c:v>
                </c:pt>
                <c:pt idx="10">
                  <c:v>35.68</c:v>
                </c:pt>
                <c:pt idx="11">
                  <c:v>35.401000000000003</c:v>
                </c:pt>
                <c:pt idx="12">
                  <c:v>34.732999999999997</c:v>
                </c:pt>
                <c:pt idx="13">
                  <c:v>35.880000000000003</c:v>
                </c:pt>
                <c:pt idx="14">
                  <c:v>37.234999999999999</c:v>
                </c:pt>
              </c:numCache>
            </c:numRef>
          </c:val>
          <c:smooth val="0"/>
        </c:ser>
        <c:dLbls>
          <c:showLegendKey val="0"/>
          <c:showVal val="0"/>
          <c:showCatName val="0"/>
          <c:showSerName val="0"/>
          <c:showPercent val="0"/>
          <c:showBubbleSize val="0"/>
        </c:dLbls>
        <c:marker val="1"/>
        <c:smooth val="0"/>
        <c:axId val="169428480"/>
        <c:axId val="169430016"/>
      </c:lineChart>
      <c:catAx>
        <c:axId val="169428480"/>
        <c:scaling>
          <c:orientation val="minMax"/>
        </c:scaling>
        <c:delete val="0"/>
        <c:axPos val="b"/>
        <c:numFmt formatCode="General" sourceLinked="1"/>
        <c:majorTickMark val="out"/>
        <c:minorTickMark val="none"/>
        <c:tickLblPos val="nextTo"/>
        <c:crossAx val="169430016"/>
        <c:crosses val="autoZero"/>
        <c:auto val="1"/>
        <c:lblAlgn val="ctr"/>
        <c:lblOffset val="100"/>
        <c:noMultiLvlLbl val="0"/>
      </c:catAx>
      <c:valAx>
        <c:axId val="1694300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9428480"/>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Energy import dependency by products, 2010-2024 (Percentage)</a:t>
            </a:r>
            <a:endParaRPr lang="en-US" sz="1200" b="0"/>
          </a:p>
          <a:p>
            <a:pPr>
              <a:defRPr sz="1400">
                <a:latin typeface="Calibri"/>
                <a:ea typeface="Calibri"/>
                <a:cs typeface="Calibri"/>
              </a:defRPr>
            </a:pPr>
            <a:r>
              <a:rPr lang="en-US" sz="1200" b="0"/>
              <a:t>SDG ind 07_50: freq=Annual, siec=Total</a:t>
            </a:r>
          </a:p>
        </c:rich>
      </c:tx>
      <c:layout/>
      <c:overlay val="0"/>
    </c:title>
    <c:autoTitleDeleted val="0"/>
    <c:plotArea>
      <c:layout/>
      <c:lineChart>
        <c:grouping val="standard"/>
        <c:varyColors val="0"/>
        <c:ser>
          <c:idx val="0"/>
          <c:order val="0"/>
          <c:tx>
            <c:strRef>
              <c:f>'07_50'!$A$23</c:f>
              <c:strCache>
                <c:ptCount val="1"/>
                <c:pt idx="0">
                  <c:v>European Union - 27 countries (from 2020)</c:v>
                </c:pt>
              </c:strCache>
            </c:strRef>
          </c:tx>
          <c:cat>
            <c:numRef>
              <c:f>'07_50'!$B$22:$P$22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'07_50'!$B$23:$P$23</c:f>
              <c:numCache>
                <c:formatCode>General</c:formatCode>
                <c:ptCount val="15"/>
                <c:pt idx="0">
                  <c:v>55.746000000000002</c:v>
                </c:pt>
                <c:pt idx="1">
                  <c:v>56.332000000000001</c:v>
                </c:pt>
                <c:pt idx="2">
                  <c:v>54.881999999999998</c:v>
                </c:pt>
                <c:pt idx="3">
                  <c:v>53.898000000000003</c:v>
                </c:pt>
                <c:pt idx="4">
                  <c:v>54.401000000000003</c:v>
                </c:pt>
                <c:pt idx="5">
                  <c:v>56</c:v>
                </c:pt>
                <c:pt idx="6">
                  <c:v>56.121000000000002</c:v>
                </c:pt>
                <c:pt idx="7">
                  <c:v>57.494</c:v>
                </c:pt>
                <c:pt idx="8">
                  <c:v>58.110999999999997</c:v>
                </c:pt>
                <c:pt idx="9">
                  <c:v>60.488999999999997</c:v>
                </c:pt>
                <c:pt idx="10">
                  <c:v>57.457999999999998</c:v>
                </c:pt>
                <c:pt idx="11">
                  <c:v>55.500999999999998</c:v>
                </c:pt>
                <c:pt idx="12">
                  <c:v>62.512</c:v>
                </c:pt>
                <c:pt idx="13">
                  <c:v>58.347000000000001</c:v>
                </c:pt>
                <c:pt idx="14">
                  <c:v>57.179000000000002</c:v>
                </c:pt>
              </c:numCache>
            </c:numRef>
          </c:val>
          <c:smooth val="0"/>
        </c:ser>
        <c:ser>
          <c:idx val="1"/>
          <c:order val="1"/>
          <c:tx>
            <c:strRef>
              <c:f>'07_50'!$A$24</c:f>
              <c:strCache>
                <c:ptCount val="1"/>
                <c:pt idx="0">
                  <c:v>Netherlands</c:v>
                </c:pt>
              </c:strCache>
            </c:strRef>
          </c:tx>
          <c:cat>
            <c:numRef>
              <c:f>'07_50'!$B$22:$P$22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'07_50'!$B$24:$P$24</c:f>
              <c:numCache>
                <c:formatCode>General</c:formatCode>
                <c:ptCount val="15"/>
                <c:pt idx="0">
                  <c:v>28.279</c:v>
                </c:pt>
                <c:pt idx="1">
                  <c:v>29.356999999999999</c:v>
                </c:pt>
                <c:pt idx="2">
                  <c:v>30.635000000000002</c:v>
                </c:pt>
                <c:pt idx="3">
                  <c:v>23.738</c:v>
                </c:pt>
                <c:pt idx="4">
                  <c:v>30.948</c:v>
                </c:pt>
                <c:pt idx="5">
                  <c:v>48.372</c:v>
                </c:pt>
                <c:pt idx="6">
                  <c:v>45.874000000000002</c:v>
                </c:pt>
                <c:pt idx="7">
                  <c:v>51.698999999999998</c:v>
                </c:pt>
                <c:pt idx="8">
                  <c:v>59.517000000000003</c:v>
                </c:pt>
                <c:pt idx="9">
                  <c:v>64.304000000000002</c:v>
                </c:pt>
                <c:pt idx="10">
                  <c:v>68.022999999999996</c:v>
                </c:pt>
                <c:pt idx="11">
                  <c:v>58.451000000000001</c:v>
                </c:pt>
                <c:pt idx="12">
                  <c:v>80.236000000000004</c:v>
                </c:pt>
                <c:pt idx="13">
                  <c:v>70.403999999999996</c:v>
                </c:pt>
                <c:pt idx="14">
                  <c:v>69.268000000000001</c:v>
                </c:pt>
              </c:numCache>
            </c:numRef>
          </c:val>
          <c:smooth val="0"/>
        </c:ser>
        <c:ser>
          <c:idx val="2"/>
          <c:order val="2"/>
          <c:tx>
            <c:strRef>
              <c:f>'07_50'!$A$25</c:f>
              <c:strCache>
                <c:ptCount val="1"/>
                <c:pt idx="0">
                  <c:v>Poland</c:v>
                </c:pt>
              </c:strCache>
            </c:strRef>
          </c:tx>
          <c:cat>
            <c:numRef>
              <c:f>'07_50'!$B$22:$P$22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'07_50'!$B$25:$P$25</c:f>
              <c:numCache>
                <c:formatCode>General</c:formatCode>
                <c:ptCount val="15"/>
                <c:pt idx="0">
                  <c:v>31.568999999999999</c:v>
                </c:pt>
                <c:pt idx="1">
                  <c:v>34.020000000000003</c:v>
                </c:pt>
                <c:pt idx="2">
                  <c:v>31.628</c:v>
                </c:pt>
                <c:pt idx="3">
                  <c:v>26.254000000000001</c:v>
                </c:pt>
                <c:pt idx="4">
                  <c:v>29.414999999999999</c:v>
                </c:pt>
                <c:pt idx="5">
                  <c:v>29.847999999999999</c:v>
                </c:pt>
                <c:pt idx="6">
                  <c:v>30.76</c:v>
                </c:pt>
                <c:pt idx="7">
                  <c:v>38.268999999999998</c:v>
                </c:pt>
                <c:pt idx="8">
                  <c:v>43.505000000000003</c:v>
                </c:pt>
                <c:pt idx="9">
                  <c:v>45.237000000000002</c:v>
                </c:pt>
                <c:pt idx="10">
                  <c:v>42.768000000000001</c:v>
                </c:pt>
                <c:pt idx="11">
                  <c:v>40.463999999999999</c:v>
                </c:pt>
                <c:pt idx="12">
                  <c:v>46.109000000000002</c:v>
                </c:pt>
                <c:pt idx="13">
                  <c:v>48.058999999999997</c:v>
                </c:pt>
                <c:pt idx="14">
                  <c:v>45.668999999999997</c:v>
                </c:pt>
              </c:numCache>
            </c:numRef>
          </c:val>
          <c:smooth val="0"/>
        </c:ser>
        <c:ser>
          <c:idx val="3"/>
          <c:order val="3"/>
          <c:tx>
            <c:strRef>
              <c:f>'07_50'!$A$26</c:f>
              <c:strCache>
                <c:ptCount val="1"/>
                <c:pt idx="0">
                  <c:v>Serbia</c:v>
                </c:pt>
              </c:strCache>
            </c:strRef>
          </c:tx>
          <c:cat>
            <c:numRef>
              <c:f>'07_50'!$B$22:$P$22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'07_50'!$B$26:$P$26</c:f>
              <c:numCache>
                <c:formatCode>General</c:formatCode>
                <c:ptCount val="15"/>
                <c:pt idx="0">
                  <c:v>33.515999999999998</c:v>
                </c:pt>
                <c:pt idx="1">
                  <c:v>30.445</c:v>
                </c:pt>
                <c:pt idx="2">
                  <c:v>27.94</c:v>
                </c:pt>
                <c:pt idx="3">
                  <c:v>24.094000000000001</c:v>
                </c:pt>
                <c:pt idx="4">
                  <c:v>27.937000000000001</c:v>
                </c:pt>
                <c:pt idx="5">
                  <c:v>27.693000000000001</c:v>
                </c:pt>
                <c:pt idx="6">
                  <c:v>29.725999999999999</c:v>
                </c:pt>
                <c:pt idx="7">
                  <c:v>33.814999999999998</c:v>
                </c:pt>
                <c:pt idx="8">
                  <c:v>34.64</c:v>
                </c:pt>
                <c:pt idx="9">
                  <c:v>35.618000000000002</c:v>
                </c:pt>
                <c:pt idx="10">
                  <c:v>30.030999999999999</c:v>
                </c:pt>
                <c:pt idx="11">
                  <c:v>34.792000000000002</c:v>
                </c:pt>
                <c:pt idx="12">
                  <c:v>44.912999999999997</c:v>
                </c:pt>
                <c:pt idx="13">
                  <c:v>41.947000000000003</c:v>
                </c:pt>
                <c:pt idx="14">
                  <c:v>40.792999999999999</c:v>
                </c:pt>
              </c:numCache>
            </c:numRef>
          </c:val>
          <c:smooth val="0"/>
        </c:ser>
        <c:dLbls>
          <c:showLegendKey val="0"/>
          <c:showVal val="0"/>
          <c:showCatName val="0"/>
          <c:showSerName val="0"/>
          <c:showPercent val="0"/>
          <c:showBubbleSize val="0"/>
        </c:dLbls>
        <c:marker val="1"/>
        <c:smooth val="0"/>
        <c:axId val="169641856"/>
        <c:axId val="169643392"/>
      </c:lineChart>
      <c:catAx>
        <c:axId val="169641856"/>
        <c:scaling>
          <c:orientation val="minMax"/>
        </c:scaling>
        <c:delete val="0"/>
        <c:axPos val="b"/>
        <c:numFmt formatCode="General" sourceLinked="1"/>
        <c:majorTickMark val="out"/>
        <c:minorTickMark val="none"/>
        <c:tickLblPos val="nextTo"/>
        <c:crossAx val="169643392"/>
        <c:crosses val="autoZero"/>
        <c:auto val="1"/>
        <c:lblAlgn val="ctr"/>
        <c:lblOffset val="100"/>
        <c:noMultiLvlLbl val="0"/>
      </c:catAx>
      <c:valAx>
        <c:axId val="1696433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9641856"/>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Energy import dependency by products, 2010-2024 (Percentage)</a:t>
            </a:r>
            <a:endParaRPr lang="en-US" sz="1200" b="0"/>
          </a:p>
          <a:p>
            <a:pPr>
              <a:defRPr sz="1400">
                <a:latin typeface="Calibri"/>
                <a:ea typeface="Calibri"/>
                <a:cs typeface="Calibri"/>
              </a:defRPr>
            </a:pPr>
            <a:r>
              <a:rPr lang="en-US" sz="1200" b="0"/>
              <a:t>SDG ind 07_50: freq=Annual, siec=Solid fossil fuels</a:t>
            </a:r>
          </a:p>
        </c:rich>
      </c:tx>
      <c:layout/>
      <c:overlay val="0"/>
    </c:title>
    <c:autoTitleDeleted val="0"/>
    <c:plotArea>
      <c:layout/>
      <c:lineChart>
        <c:grouping val="standard"/>
        <c:varyColors val="0"/>
        <c:ser>
          <c:idx val="0"/>
          <c:order val="0"/>
          <c:tx>
            <c:strRef>
              <c:f>'07_50'!$A$34</c:f>
              <c:strCache>
                <c:ptCount val="1"/>
                <c:pt idx="0">
                  <c:v>European Union - 27 countries (from 2020)</c:v>
                </c:pt>
              </c:strCache>
            </c:strRef>
          </c:tx>
          <c:cat>
            <c:numRef>
              <c:f>'07_50'!$B$33:$P$33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'07_50'!$B$34:$P$34</c:f>
              <c:numCache>
                <c:formatCode>General</c:formatCode>
                <c:ptCount val="15"/>
                <c:pt idx="0">
                  <c:v>38.234999999999999</c:v>
                </c:pt>
                <c:pt idx="1">
                  <c:v>40.420999999999999</c:v>
                </c:pt>
                <c:pt idx="2">
                  <c:v>39.847000000000001</c:v>
                </c:pt>
                <c:pt idx="3">
                  <c:v>39.039000000000001</c:v>
                </c:pt>
                <c:pt idx="4">
                  <c:v>41.49</c:v>
                </c:pt>
                <c:pt idx="5">
                  <c:v>40.997</c:v>
                </c:pt>
                <c:pt idx="6">
                  <c:v>41.1</c:v>
                </c:pt>
                <c:pt idx="7">
                  <c:v>43.244</c:v>
                </c:pt>
                <c:pt idx="8">
                  <c:v>43.783000000000001</c:v>
                </c:pt>
                <c:pt idx="9">
                  <c:v>43.308</c:v>
                </c:pt>
                <c:pt idx="10">
                  <c:v>35.807000000000002</c:v>
                </c:pt>
                <c:pt idx="11">
                  <c:v>37.231000000000002</c:v>
                </c:pt>
                <c:pt idx="12">
                  <c:v>45.893000000000001</c:v>
                </c:pt>
                <c:pt idx="13">
                  <c:v>40.6</c:v>
                </c:pt>
                <c:pt idx="14">
                  <c:v>34.17</c:v>
                </c:pt>
              </c:numCache>
            </c:numRef>
          </c:val>
          <c:smooth val="0"/>
        </c:ser>
        <c:ser>
          <c:idx val="1"/>
          <c:order val="1"/>
          <c:tx>
            <c:strRef>
              <c:f>'07_50'!$A$35</c:f>
              <c:strCache>
                <c:ptCount val="1"/>
                <c:pt idx="0">
                  <c:v>Netherlands</c:v>
                </c:pt>
              </c:strCache>
            </c:strRef>
          </c:tx>
          <c:cat>
            <c:numRef>
              <c:f>'07_50'!$B$33:$P$33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'07_50'!$B$35:$P$35</c:f>
              <c:numCache>
                <c:formatCode>General</c:formatCode>
                <c:ptCount val="15"/>
                <c:pt idx="0">
                  <c:v>101.38</c:v>
                </c:pt>
                <c:pt idx="1">
                  <c:v>100.911</c:v>
                </c:pt>
                <c:pt idx="2">
                  <c:v>98.932000000000002</c:v>
                </c:pt>
                <c:pt idx="3">
                  <c:v>97.603999999999999</c:v>
                </c:pt>
                <c:pt idx="4">
                  <c:v>102.58499999999999</c:v>
                </c:pt>
                <c:pt idx="5">
                  <c:v>96.56</c:v>
                </c:pt>
                <c:pt idx="6">
                  <c:v>99.554000000000002</c:v>
                </c:pt>
                <c:pt idx="7">
                  <c:v>100.79300000000001</c:v>
                </c:pt>
                <c:pt idx="8">
                  <c:v>99.816000000000003</c:v>
                </c:pt>
                <c:pt idx="9">
                  <c:v>102.148</c:v>
                </c:pt>
                <c:pt idx="10">
                  <c:v>91.911000000000001</c:v>
                </c:pt>
                <c:pt idx="11">
                  <c:v>99.584000000000003</c:v>
                </c:pt>
                <c:pt idx="12">
                  <c:v>102.142</c:v>
                </c:pt>
                <c:pt idx="13">
                  <c:v>102.36499999999999</c:v>
                </c:pt>
                <c:pt idx="14">
                  <c:v>97.072000000000003</c:v>
                </c:pt>
              </c:numCache>
            </c:numRef>
          </c:val>
          <c:smooth val="0"/>
        </c:ser>
        <c:ser>
          <c:idx val="2"/>
          <c:order val="2"/>
          <c:tx>
            <c:strRef>
              <c:f>'07_50'!$A$36</c:f>
              <c:strCache>
                <c:ptCount val="1"/>
                <c:pt idx="0">
                  <c:v>Poland</c:v>
                </c:pt>
              </c:strCache>
            </c:strRef>
          </c:tx>
          <c:cat>
            <c:numRef>
              <c:f>'07_50'!$B$33:$P$33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'07_50'!$B$36:$P$36</c:f>
              <c:numCache>
                <c:formatCode>General</c:formatCode>
                <c:ptCount val="15"/>
                <c:pt idx="0">
                  <c:v>-4.9640000000000004</c:v>
                </c:pt>
                <c:pt idx="1">
                  <c:v>-0.999</c:v>
                </c:pt>
                <c:pt idx="2">
                  <c:v>-6.4370000000000003</c:v>
                </c:pt>
                <c:pt idx="3">
                  <c:v>-10.173</c:v>
                </c:pt>
                <c:pt idx="4">
                  <c:v>-8.5649999999999995</c:v>
                </c:pt>
                <c:pt idx="5">
                  <c:v>-11.436</c:v>
                </c:pt>
                <c:pt idx="6">
                  <c:v>-11.704000000000001</c:v>
                </c:pt>
                <c:pt idx="7">
                  <c:v>-2.9630000000000001</c:v>
                </c:pt>
                <c:pt idx="8">
                  <c:v>8.2270000000000003</c:v>
                </c:pt>
                <c:pt idx="9">
                  <c:v>6.0179999999999998</c:v>
                </c:pt>
                <c:pt idx="10">
                  <c:v>0.33400000000000002</c:v>
                </c:pt>
                <c:pt idx="11">
                  <c:v>-3.613</c:v>
                </c:pt>
                <c:pt idx="12">
                  <c:v>7.9640000000000004</c:v>
                </c:pt>
                <c:pt idx="13">
                  <c:v>5.0140000000000002</c:v>
                </c:pt>
                <c:pt idx="14">
                  <c:v>-6.899</c:v>
                </c:pt>
              </c:numCache>
            </c:numRef>
          </c:val>
          <c:smooth val="0"/>
        </c:ser>
        <c:ser>
          <c:idx val="3"/>
          <c:order val="3"/>
          <c:tx>
            <c:strRef>
              <c:f>'07_50'!$A$37</c:f>
              <c:strCache>
                <c:ptCount val="1"/>
                <c:pt idx="0">
                  <c:v>Serbia</c:v>
                </c:pt>
              </c:strCache>
            </c:strRef>
          </c:tx>
          <c:cat>
            <c:numRef>
              <c:f>'07_50'!$B$33:$P$33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'07_50'!$B$37:$P$37</c:f>
              <c:numCache>
                <c:formatCode>General</c:formatCode>
                <c:ptCount val="15"/>
                <c:pt idx="0">
                  <c:v>9.3640000000000008</c:v>
                </c:pt>
                <c:pt idx="1">
                  <c:v>9.0670000000000002</c:v>
                </c:pt>
                <c:pt idx="2">
                  <c:v>5.31</c:v>
                </c:pt>
                <c:pt idx="3">
                  <c:v>3.472</c:v>
                </c:pt>
                <c:pt idx="4">
                  <c:v>7.4969999999999999</c:v>
                </c:pt>
                <c:pt idx="5">
                  <c:v>8.0350000000000001</c:v>
                </c:pt>
                <c:pt idx="6">
                  <c:v>7.89</c:v>
                </c:pt>
                <c:pt idx="7">
                  <c:v>8.5060000000000002</c:v>
                </c:pt>
                <c:pt idx="8">
                  <c:v>10.113</c:v>
                </c:pt>
                <c:pt idx="9">
                  <c:v>10.465999999999999</c:v>
                </c:pt>
                <c:pt idx="10">
                  <c:v>6.5110000000000001</c:v>
                </c:pt>
                <c:pt idx="11">
                  <c:v>9.5289999999999999</c:v>
                </c:pt>
                <c:pt idx="12">
                  <c:v>13.827</c:v>
                </c:pt>
                <c:pt idx="13">
                  <c:v>19.652999999999999</c:v>
                </c:pt>
                <c:pt idx="14">
                  <c:v>15.186</c:v>
                </c:pt>
              </c:numCache>
            </c:numRef>
          </c:val>
          <c:smooth val="0"/>
        </c:ser>
        <c:dLbls>
          <c:showLegendKey val="0"/>
          <c:showVal val="0"/>
          <c:showCatName val="0"/>
          <c:showSerName val="0"/>
          <c:showPercent val="0"/>
          <c:showBubbleSize val="0"/>
        </c:dLbls>
        <c:marker val="1"/>
        <c:smooth val="0"/>
        <c:axId val="170456192"/>
        <c:axId val="170457728"/>
      </c:lineChart>
      <c:catAx>
        <c:axId val="170456192"/>
        <c:scaling>
          <c:orientation val="minMax"/>
        </c:scaling>
        <c:delete val="0"/>
        <c:axPos val="b"/>
        <c:numFmt formatCode="General" sourceLinked="1"/>
        <c:majorTickMark val="out"/>
        <c:minorTickMark val="none"/>
        <c:tickLblPos val="nextTo"/>
        <c:crossAx val="170457728"/>
        <c:crosses val="autoZero"/>
        <c:auto val="1"/>
        <c:lblAlgn val="ctr"/>
        <c:lblOffset val="100"/>
        <c:noMultiLvlLbl val="0"/>
      </c:catAx>
      <c:valAx>
        <c:axId val="1704577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0456192"/>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Energy import dependency by products, 2010-2024 (Percentage)</a:t>
            </a:r>
            <a:endParaRPr sz="1200" b="0"/>
          </a:p>
          <a:p>
            <a:pPr>
              <a:defRPr sz="1400">
                <a:latin typeface="Calibri"/>
                <a:ea typeface="Calibri"/>
                <a:cs typeface="Calibri"/>
              </a:defRPr>
            </a:pPr>
            <a:r>
              <a:rPr sz="1200" b="0"/>
              <a:t>SDG ind 07_50: freq=Annual, siec=Oil and petroleum products (excluding biofuel portion)</a:t>
            </a:r>
          </a:p>
        </c:rich>
      </c:tx>
      <c:overlay val="0"/>
    </c:title>
    <c:autoTitleDeleted val="0"/>
    <c:plotArea>
      <c:layout/>
      <c:lineChart>
        <c:grouping val="standard"/>
        <c:varyColors val="0"/>
        <c:ser>
          <c:idx val="0"/>
          <c:order val="0"/>
          <c:tx>
            <c:strRef>
              <c:f>'07_50'!$A$45</c:f>
              <c:strCache>
                <c:ptCount val="1"/>
                <c:pt idx="0">
                  <c:v>European Union - 27 countries (from 2020)</c:v>
                </c:pt>
              </c:strCache>
            </c:strRef>
          </c:tx>
          <c:cat>
            <c:numRef>
              <c:f>'07_50'!$B$44:$P$44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'07_50'!$B$45:$P$45</c:f>
              <c:numCache>
                <c:formatCode>General</c:formatCode>
                <c:ptCount val="15"/>
                <c:pt idx="0">
                  <c:v>93.965999999999994</c:v>
                </c:pt>
                <c:pt idx="1">
                  <c:v>93.331000000000003</c:v>
                </c:pt>
                <c:pt idx="2">
                  <c:v>93.852000000000004</c:v>
                </c:pt>
                <c:pt idx="3">
                  <c:v>94.319000000000003</c:v>
                </c:pt>
                <c:pt idx="4">
                  <c:v>94.082999999999998</c:v>
                </c:pt>
                <c:pt idx="5">
                  <c:v>96.706999999999994</c:v>
                </c:pt>
                <c:pt idx="6">
                  <c:v>94.71</c:v>
                </c:pt>
                <c:pt idx="7">
                  <c:v>93.731999999999999</c:v>
                </c:pt>
                <c:pt idx="8">
                  <c:v>94.528000000000006</c:v>
                </c:pt>
                <c:pt idx="9">
                  <c:v>96.724000000000004</c:v>
                </c:pt>
                <c:pt idx="10">
                  <c:v>96.795000000000002</c:v>
                </c:pt>
                <c:pt idx="11">
                  <c:v>91.697999999999993</c:v>
                </c:pt>
                <c:pt idx="12">
                  <c:v>97.77</c:v>
                </c:pt>
                <c:pt idx="13">
                  <c:v>94.905000000000001</c:v>
                </c:pt>
                <c:pt idx="14">
                  <c:v>96.594999999999999</c:v>
                </c:pt>
              </c:numCache>
            </c:numRef>
          </c:val>
          <c:smooth val="0"/>
        </c:ser>
        <c:ser>
          <c:idx val="1"/>
          <c:order val="1"/>
          <c:tx>
            <c:strRef>
              <c:f>'07_50'!$A$46</c:f>
              <c:strCache>
                <c:ptCount val="1"/>
                <c:pt idx="0">
                  <c:v>Netherlands</c:v>
                </c:pt>
              </c:strCache>
            </c:strRef>
          </c:tx>
          <c:cat>
            <c:numRef>
              <c:f>'07_50'!$B$44:$P$44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'07_50'!$B$46:$P$46</c:f>
              <c:numCache>
                <c:formatCode>General</c:formatCode>
                <c:ptCount val="15"/>
                <c:pt idx="0">
                  <c:v>94.221999999999994</c:v>
                </c:pt>
                <c:pt idx="1">
                  <c:v>92.251000000000005</c:v>
                </c:pt>
                <c:pt idx="2">
                  <c:v>97.903000000000006</c:v>
                </c:pt>
                <c:pt idx="3">
                  <c:v>95.284000000000006</c:v>
                </c:pt>
                <c:pt idx="4">
                  <c:v>91.346999999999994</c:v>
                </c:pt>
                <c:pt idx="5">
                  <c:v>101.315</c:v>
                </c:pt>
                <c:pt idx="6">
                  <c:v>95.150999999999996</c:v>
                </c:pt>
                <c:pt idx="7">
                  <c:v>90.341999999999999</c:v>
                </c:pt>
                <c:pt idx="8">
                  <c:v>93.954999999999998</c:v>
                </c:pt>
                <c:pt idx="9">
                  <c:v>101.001</c:v>
                </c:pt>
                <c:pt idx="10">
                  <c:v>100.42700000000001</c:v>
                </c:pt>
                <c:pt idx="11">
                  <c:v>85.674999999999997</c:v>
                </c:pt>
                <c:pt idx="12">
                  <c:v>107.43300000000001</c:v>
                </c:pt>
                <c:pt idx="13">
                  <c:v>92.659000000000006</c:v>
                </c:pt>
                <c:pt idx="14">
                  <c:v>98.444000000000003</c:v>
                </c:pt>
              </c:numCache>
            </c:numRef>
          </c:val>
          <c:smooth val="0"/>
        </c:ser>
        <c:ser>
          <c:idx val="2"/>
          <c:order val="2"/>
          <c:tx>
            <c:strRef>
              <c:f>'07_50'!$A$47</c:f>
              <c:strCache>
                <c:ptCount val="1"/>
                <c:pt idx="0">
                  <c:v>Poland</c:v>
                </c:pt>
              </c:strCache>
            </c:strRef>
          </c:tx>
          <c:cat>
            <c:numRef>
              <c:f>'07_50'!$B$44:$P$44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'07_50'!$B$47:$P$47</c:f>
              <c:numCache>
                <c:formatCode>General</c:formatCode>
                <c:ptCount val="15"/>
                <c:pt idx="0">
                  <c:v>98.203000000000003</c:v>
                </c:pt>
                <c:pt idx="1">
                  <c:v>96.828999999999994</c:v>
                </c:pt>
                <c:pt idx="2">
                  <c:v>96.625</c:v>
                </c:pt>
                <c:pt idx="3">
                  <c:v>93.539000000000001</c:v>
                </c:pt>
                <c:pt idx="4">
                  <c:v>95.450999999999993</c:v>
                </c:pt>
                <c:pt idx="5">
                  <c:v>99.497</c:v>
                </c:pt>
                <c:pt idx="6">
                  <c:v>94.956999999999994</c:v>
                </c:pt>
                <c:pt idx="7">
                  <c:v>98.597999999999999</c:v>
                </c:pt>
                <c:pt idx="8">
                  <c:v>98.77</c:v>
                </c:pt>
                <c:pt idx="9">
                  <c:v>97.332999999999998</c:v>
                </c:pt>
                <c:pt idx="10">
                  <c:v>96.861000000000004</c:v>
                </c:pt>
                <c:pt idx="11">
                  <c:v>96.393000000000001</c:v>
                </c:pt>
                <c:pt idx="12">
                  <c:v>98.358999999999995</c:v>
                </c:pt>
                <c:pt idx="13">
                  <c:v>96.825000000000003</c:v>
                </c:pt>
                <c:pt idx="14">
                  <c:v>100.069</c:v>
                </c:pt>
              </c:numCache>
            </c:numRef>
          </c:val>
          <c:smooth val="0"/>
        </c:ser>
        <c:ser>
          <c:idx val="3"/>
          <c:order val="3"/>
          <c:tx>
            <c:strRef>
              <c:f>'07_50'!$A$48</c:f>
              <c:strCache>
                <c:ptCount val="1"/>
                <c:pt idx="0">
                  <c:v>Serbia</c:v>
                </c:pt>
              </c:strCache>
            </c:strRef>
          </c:tx>
          <c:cat>
            <c:numRef>
              <c:f>'07_50'!$B$44:$P$44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'07_50'!$B$48:$P$48</c:f>
              <c:numCache>
                <c:formatCode>General</c:formatCode>
                <c:ptCount val="15"/>
                <c:pt idx="0">
                  <c:v>74.811999999999998</c:v>
                </c:pt>
                <c:pt idx="1">
                  <c:v>72.638999999999996</c:v>
                </c:pt>
                <c:pt idx="2">
                  <c:v>65.435000000000002</c:v>
                </c:pt>
                <c:pt idx="3">
                  <c:v>60.723999999999997</c:v>
                </c:pt>
                <c:pt idx="4">
                  <c:v>61.704000000000001</c:v>
                </c:pt>
                <c:pt idx="5">
                  <c:v>64.099999999999994</c:v>
                </c:pt>
                <c:pt idx="6">
                  <c:v>72.512</c:v>
                </c:pt>
                <c:pt idx="7">
                  <c:v>75.405000000000001</c:v>
                </c:pt>
                <c:pt idx="8">
                  <c:v>76.100999999999999</c:v>
                </c:pt>
                <c:pt idx="9">
                  <c:v>75.677999999999997</c:v>
                </c:pt>
                <c:pt idx="10">
                  <c:v>76.503</c:v>
                </c:pt>
                <c:pt idx="11">
                  <c:v>75.284999999999997</c:v>
                </c:pt>
                <c:pt idx="12">
                  <c:v>85.054000000000002</c:v>
                </c:pt>
                <c:pt idx="13">
                  <c:v>79.944000000000003</c:v>
                </c:pt>
                <c:pt idx="14">
                  <c:v>80.343000000000004</c:v>
                </c:pt>
              </c:numCache>
            </c:numRef>
          </c:val>
          <c:smooth val="0"/>
        </c:ser>
        <c:dLbls>
          <c:showLegendKey val="0"/>
          <c:showVal val="0"/>
          <c:showCatName val="0"/>
          <c:showSerName val="0"/>
          <c:showPercent val="0"/>
          <c:showBubbleSize val="0"/>
        </c:dLbls>
        <c:marker val="1"/>
        <c:smooth val="0"/>
        <c:axId val="171191680"/>
        <c:axId val="171193472"/>
      </c:lineChart>
      <c:catAx>
        <c:axId val="171191680"/>
        <c:scaling>
          <c:orientation val="minMax"/>
        </c:scaling>
        <c:delete val="0"/>
        <c:axPos val="b"/>
        <c:numFmt formatCode="General" sourceLinked="1"/>
        <c:majorTickMark val="out"/>
        <c:minorTickMark val="none"/>
        <c:tickLblPos val="nextTo"/>
        <c:crossAx val="171193472"/>
        <c:crosses val="autoZero"/>
        <c:auto val="1"/>
        <c:lblAlgn val="ctr"/>
        <c:lblOffset val="100"/>
        <c:noMultiLvlLbl val="0"/>
      </c:catAx>
      <c:valAx>
        <c:axId val="1711934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1191680"/>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Energy import dependency by products, 2010-2024 (Percentage)</a:t>
            </a:r>
            <a:endParaRPr sz="1200" b="0"/>
          </a:p>
          <a:p>
            <a:pPr>
              <a:defRPr sz="1400">
                <a:latin typeface="Calibri"/>
                <a:ea typeface="Calibri"/>
                <a:cs typeface="Calibri"/>
              </a:defRPr>
            </a:pPr>
            <a:r>
              <a:rPr sz="1200" b="0"/>
              <a:t>SDG ind 07_50: freq=Annual, siec=Natural gas</a:t>
            </a:r>
          </a:p>
        </c:rich>
      </c:tx>
      <c:overlay val="0"/>
    </c:title>
    <c:autoTitleDeleted val="0"/>
    <c:plotArea>
      <c:layout/>
      <c:lineChart>
        <c:grouping val="standard"/>
        <c:varyColors val="0"/>
        <c:ser>
          <c:idx val="0"/>
          <c:order val="0"/>
          <c:tx>
            <c:strRef>
              <c:f>'07_50'!$A$56</c:f>
              <c:strCache>
                <c:ptCount val="1"/>
                <c:pt idx="0">
                  <c:v>European Union - 27 countries (from 2020)</c:v>
                </c:pt>
              </c:strCache>
            </c:strRef>
          </c:tx>
          <c:cat>
            <c:numRef>
              <c:f>'07_50'!$B$55:$P$55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'07_50'!$B$56:$P$56</c:f>
              <c:numCache>
                <c:formatCode>General</c:formatCode>
                <c:ptCount val="15"/>
                <c:pt idx="0">
                  <c:v>67.763000000000005</c:v>
                </c:pt>
                <c:pt idx="1">
                  <c:v>71.625</c:v>
                </c:pt>
                <c:pt idx="2">
                  <c:v>69.242999999999995</c:v>
                </c:pt>
                <c:pt idx="3">
                  <c:v>68.278999999999996</c:v>
                </c:pt>
                <c:pt idx="4">
                  <c:v>71.912999999999997</c:v>
                </c:pt>
                <c:pt idx="5">
                  <c:v>74.491</c:v>
                </c:pt>
                <c:pt idx="6">
                  <c:v>75.691000000000003</c:v>
                </c:pt>
                <c:pt idx="7">
                  <c:v>80.159000000000006</c:v>
                </c:pt>
                <c:pt idx="8">
                  <c:v>83.247</c:v>
                </c:pt>
                <c:pt idx="9">
                  <c:v>89.659000000000006</c:v>
                </c:pt>
                <c:pt idx="10">
                  <c:v>83.591999999999999</c:v>
                </c:pt>
                <c:pt idx="11">
                  <c:v>83.635999999999996</c:v>
                </c:pt>
                <c:pt idx="12">
                  <c:v>97.590999999999994</c:v>
                </c:pt>
                <c:pt idx="13">
                  <c:v>89.97</c:v>
                </c:pt>
                <c:pt idx="14">
                  <c:v>84.980999999999995</c:v>
                </c:pt>
              </c:numCache>
            </c:numRef>
          </c:val>
          <c:smooth val="0"/>
        </c:ser>
        <c:ser>
          <c:idx val="1"/>
          <c:order val="1"/>
          <c:tx>
            <c:strRef>
              <c:f>'07_50'!$A$57</c:f>
              <c:strCache>
                <c:ptCount val="1"/>
                <c:pt idx="0">
                  <c:v>Netherlands</c:v>
                </c:pt>
              </c:strCache>
            </c:strRef>
          </c:tx>
          <c:cat>
            <c:numRef>
              <c:f>'07_50'!$B$55:$P$55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'07_50'!$B$57:$P$57</c:f>
              <c:numCache>
                <c:formatCode>General</c:formatCode>
                <c:ptCount val="15"/>
                <c:pt idx="0">
                  <c:v>-60.423000000000002</c:v>
                </c:pt>
                <c:pt idx="1">
                  <c:v>-68.143000000000001</c:v>
                </c:pt>
                <c:pt idx="2">
                  <c:v>-75.97</c:v>
                </c:pt>
                <c:pt idx="3">
                  <c:v>-86.935000000000002</c:v>
                </c:pt>
                <c:pt idx="4">
                  <c:v>-74.846000000000004</c:v>
                </c:pt>
                <c:pt idx="5">
                  <c:v>-36.649000000000001</c:v>
                </c:pt>
                <c:pt idx="6">
                  <c:v>-32.786000000000001</c:v>
                </c:pt>
                <c:pt idx="7">
                  <c:v>-4.3620000000000001</c:v>
                </c:pt>
                <c:pt idx="8">
                  <c:v>14.89</c:v>
                </c:pt>
                <c:pt idx="9">
                  <c:v>26.273</c:v>
                </c:pt>
                <c:pt idx="10">
                  <c:v>45.043999999999997</c:v>
                </c:pt>
                <c:pt idx="11">
                  <c:v>33.686</c:v>
                </c:pt>
                <c:pt idx="12">
                  <c:v>64.613</c:v>
                </c:pt>
                <c:pt idx="13">
                  <c:v>65.244</c:v>
                </c:pt>
                <c:pt idx="14">
                  <c:v>56.484000000000002</c:v>
                </c:pt>
              </c:numCache>
            </c:numRef>
          </c:val>
          <c:smooth val="0"/>
        </c:ser>
        <c:ser>
          <c:idx val="2"/>
          <c:order val="2"/>
          <c:tx>
            <c:strRef>
              <c:f>'07_50'!$A$58</c:f>
              <c:strCache>
                <c:ptCount val="1"/>
                <c:pt idx="0">
                  <c:v>Poland</c:v>
                </c:pt>
              </c:strCache>
            </c:strRef>
          </c:tx>
          <c:cat>
            <c:numRef>
              <c:f>'07_50'!$B$55:$P$55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'07_50'!$B$58:$P$58</c:f>
              <c:numCache>
                <c:formatCode>General</c:formatCode>
                <c:ptCount val="15"/>
                <c:pt idx="0">
                  <c:v>69.305000000000007</c:v>
                </c:pt>
                <c:pt idx="1">
                  <c:v>75.096999999999994</c:v>
                </c:pt>
                <c:pt idx="2">
                  <c:v>73.396000000000001</c:v>
                </c:pt>
                <c:pt idx="3">
                  <c:v>74.201999999999998</c:v>
                </c:pt>
                <c:pt idx="4">
                  <c:v>71.971000000000004</c:v>
                </c:pt>
                <c:pt idx="5">
                  <c:v>72.206000000000003</c:v>
                </c:pt>
                <c:pt idx="6">
                  <c:v>78.378</c:v>
                </c:pt>
                <c:pt idx="7">
                  <c:v>77.772000000000006</c:v>
                </c:pt>
                <c:pt idx="8">
                  <c:v>77.602000000000004</c:v>
                </c:pt>
                <c:pt idx="9">
                  <c:v>82.37</c:v>
                </c:pt>
                <c:pt idx="10">
                  <c:v>78.251999999999995</c:v>
                </c:pt>
                <c:pt idx="11">
                  <c:v>83.566000000000003</c:v>
                </c:pt>
                <c:pt idx="12">
                  <c:v>81.224000000000004</c:v>
                </c:pt>
                <c:pt idx="13">
                  <c:v>81.307000000000002</c:v>
                </c:pt>
                <c:pt idx="14">
                  <c:v>78.67</c:v>
                </c:pt>
              </c:numCache>
            </c:numRef>
          </c:val>
          <c:smooth val="0"/>
        </c:ser>
        <c:ser>
          <c:idx val="3"/>
          <c:order val="3"/>
          <c:tx>
            <c:strRef>
              <c:f>'07_50'!$A$59</c:f>
              <c:strCache>
                <c:ptCount val="1"/>
                <c:pt idx="0">
                  <c:v>Serbia</c:v>
                </c:pt>
              </c:strCache>
            </c:strRef>
          </c:tx>
          <c:cat>
            <c:numRef>
              <c:f>'07_50'!$B$55:$P$55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'07_50'!$B$59:$P$59</c:f>
              <c:numCache>
                <c:formatCode>General</c:formatCode>
                <c:ptCount val="15"/>
                <c:pt idx="0">
                  <c:v>84.540999999999997</c:v>
                </c:pt>
                <c:pt idx="1">
                  <c:v>73.135999999999996</c:v>
                </c:pt>
                <c:pt idx="2">
                  <c:v>84.936999999999998</c:v>
                </c:pt>
                <c:pt idx="3">
                  <c:v>80.519000000000005</c:v>
                </c:pt>
                <c:pt idx="4">
                  <c:v>69.021000000000001</c:v>
                </c:pt>
                <c:pt idx="5">
                  <c:v>79.165000000000006</c:v>
                </c:pt>
                <c:pt idx="6">
                  <c:v>75.578999999999994</c:v>
                </c:pt>
                <c:pt idx="7">
                  <c:v>82.087000000000003</c:v>
                </c:pt>
                <c:pt idx="8">
                  <c:v>82.108000000000004</c:v>
                </c:pt>
                <c:pt idx="9">
                  <c:v>90.387</c:v>
                </c:pt>
                <c:pt idx="10">
                  <c:v>79.643000000000001</c:v>
                </c:pt>
                <c:pt idx="11">
                  <c:v>78.646000000000001</c:v>
                </c:pt>
                <c:pt idx="12">
                  <c:v>102.128</c:v>
                </c:pt>
                <c:pt idx="13">
                  <c:v>93.89</c:v>
                </c:pt>
                <c:pt idx="14">
                  <c:v>88.245000000000005</c:v>
                </c:pt>
              </c:numCache>
            </c:numRef>
          </c:val>
          <c:smooth val="0"/>
        </c:ser>
        <c:dLbls>
          <c:showLegendKey val="0"/>
          <c:showVal val="0"/>
          <c:showCatName val="0"/>
          <c:showSerName val="0"/>
          <c:showPercent val="0"/>
          <c:showBubbleSize val="0"/>
        </c:dLbls>
        <c:marker val="1"/>
        <c:smooth val="0"/>
        <c:axId val="171348352"/>
        <c:axId val="171349888"/>
      </c:lineChart>
      <c:catAx>
        <c:axId val="171348352"/>
        <c:scaling>
          <c:orientation val="minMax"/>
        </c:scaling>
        <c:delete val="0"/>
        <c:axPos val="b"/>
        <c:numFmt formatCode="General" sourceLinked="1"/>
        <c:majorTickMark val="out"/>
        <c:minorTickMark val="none"/>
        <c:tickLblPos val="nextTo"/>
        <c:crossAx val="171349888"/>
        <c:crosses val="autoZero"/>
        <c:auto val="1"/>
        <c:lblAlgn val="ctr"/>
        <c:lblOffset val="100"/>
        <c:noMultiLvlLbl val="0"/>
      </c:catAx>
      <c:valAx>
        <c:axId val="1713498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1348352"/>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unable to keep home adequately warm by poverty status, 2010-2025 (Percentage)</a:t>
            </a:r>
            <a:endParaRPr lang="en-US" sz="1200" b="0"/>
          </a:p>
          <a:p>
            <a:pPr>
              <a:defRPr sz="1400">
                <a:latin typeface="Calibri"/>
                <a:ea typeface="Calibri"/>
                <a:cs typeface="Calibri"/>
              </a:defRPr>
            </a:pPr>
            <a:r>
              <a:rPr lang="en-US" sz="1200" b="0"/>
              <a:t>SDG ind 07_60: freq=Annual, hhtyp=Total, incgrp=Total</a:t>
            </a:r>
          </a:p>
        </c:rich>
      </c:tx>
      <c:layout/>
      <c:overlay val="0"/>
    </c:title>
    <c:autoTitleDeleted val="0"/>
    <c:plotArea>
      <c:layout/>
      <c:lineChart>
        <c:grouping val="standard"/>
        <c:varyColors val="0"/>
        <c:ser>
          <c:idx val="0"/>
          <c:order val="0"/>
          <c:tx>
            <c:strRef>
              <c:f>'07_60'!$A$23</c:f>
              <c:strCache>
                <c:ptCount val="1"/>
                <c:pt idx="0">
                  <c:v>European Union - 27 countries (from 2020)</c:v>
                </c:pt>
              </c:strCache>
            </c:strRef>
          </c:tx>
          <c:cat>
            <c:numRef>
              <c:f>'07_60'!$B$22:$Q$22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'07_60'!$B$23:$Q$23</c:f>
              <c:numCache>
                <c:formatCode>General</c:formatCode>
                <c:ptCount val="16"/>
                <c:pt idx="0">
                  <c:v>9.9</c:v>
                </c:pt>
                <c:pt idx="1">
                  <c:v>10.3</c:v>
                </c:pt>
                <c:pt idx="2">
                  <c:v>11.2</c:v>
                </c:pt>
                <c:pt idx="3">
                  <c:v>10.8</c:v>
                </c:pt>
                <c:pt idx="4">
                  <c:v>10.4</c:v>
                </c:pt>
                <c:pt idx="5">
                  <c:v>9.6</c:v>
                </c:pt>
                <c:pt idx="6">
                  <c:v>9</c:v>
                </c:pt>
                <c:pt idx="7">
                  <c:v>8.1</c:v>
                </c:pt>
                <c:pt idx="8">
                  <c:v>7.6</c:v>
                </c:pt>
                <c:pt idx="9">
                  <c:v>6.9</c:v>
                </c:pt>
                <c:pt idx="10">
                  <c:v>7.5</c:v>
                </c:pt>
                <c:pt idx="11">
                  <c:v>6.9</c:v>
                </c:pt>
                <c:pt idx="12">
                  <c:v>9.3000000000000007</c:v>
                </c:pt>
                <c:pt idx="13">
                  <c:v>10.6</c:v>
                </c:pt>
                <c:pt idx="14">
                  <c:v>9.1999999999999993</c:v>
                </c:pt>
                <c:pt idx="15">
                  <c:v>0</c:v>
                </c:pt>
              </c:numCache>
            </c:numRef>
          </c:val>
          <c:smooth val="0"/>
        </c:ser>
        <c:ser>
          <c:idx val="1"/>
          <c:order val="1"/>
          <c:tx>
            <c:strRef>
              <c:f>'07_60'!$A$24</c:f>
              <c:strCache>
                <c:ptCount val="1"/>
                <c:pt idx="0">
                  <c:v>Netherlands</c:v>
                </c:pt>
              </c:strCache>
            </c:strRef>
          </c:tx>
          <c:cat>
            <c:numRef>
              <c:f>'07_60'!$B$22:$Q$22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'07_60'!$B$24:$Q$24</c:f>
              <c:numCache>
                <c:formatCode>General</c:formatCode>
                <c:ptCount val="16"/>
                <c:pt idx="0">
                  <c:v>2.2999999999999998</c:v>
                </c:pt>
                <c:pt idx="1">
                  <c:v>1.6</c:v>
                </c:pt>
                <c:pt idx="2">
                  <c:v>2.2000000000000002</c:v>
                </c:pt>
                <c:pt idx="3">
                  <c:v>2.9</c:v>
                </c:pt>
                <c:pt idx="4">
                  <c:v>2.6</c:v>
                </c:pt>
                <c:pt idx="5">
                  <c:v>2.9</c:v>
                </c:pt>
                <c:pt idx="6">
                  <c:v>2.6</c:v>
                </c:pt>
                <c:pt idx="7">
                  <c:v>2.4</c:v>
                </c:pt>
                <c:pt idx="8">
                  <c:v>2.2000000000000002</c:v>
                </c:pt>
                <c:pt idx="9">
                  <c:v>3</c:v>
                </c:pt>
                <c:pt idx="10">
                  <c:v>2.4</c:v>
                </c:pt>
                <c:pt idx="11">
                  <c:v>2.4</c:v>
                </c:pt>
                <c:pt idx="12">
                  <c:v>5.3</c:v>
                </c:pt>
                <c:pt idx="13">
                  <c:v>7.1</c:v>
                </c:pt>
                <c:pt idx="14">
                  <c:v>7.1</c:v>
                </c:pt>
                <c:pt idx="15">
                  <c:v>6.6</c:v>
                </c:pt>
              </c:numCache>
            </c:numRef>
          </c:val>
          <c:smooth val="0"/>
        </c:ser>
        <c:ser>
          <c:idx val="2"/>
          <c:order val="2"/>
          <c:tx>
            <c:strRef>
              <c:f>'07_60'!$A$25</c:f>
              <c:strCache>
                <c:ptCount val="1"/>
                <c:pt idx="0">
                  <c:v>Poland</c:v>
                </c:pt>
              </c:strCache>
            </c:strRef>
          </c:tx>
          <c:cat>
            <c:numRef>
              <c:f>'07_60'!$B$22:$Q$22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'07_60'!$B$25:$Q$25</c:f>
              <c:numCache>
                <c:formatCode>General</c:formatCode>
                <c:ptCount val="16"/>
                <c:pt idx="0">
                  <c:v>14.8</c:v>
                </c:pt>
                <c:pt idx="1">
                  <c:v>13.6</c:v>
                </c:pt>
                <c:pt idx="2">
                  <c:v>13.2</c:v>
                </c:pt>
                <c:pt idx="3">
                  <c:v>11.4</c:v>
                </c:pt>
                <c:pt idx="4">
                  <c:v>9</c:v>
                </c:pt>
                <c:pt idx="5">
                  <c:v>7.5</c:v>
                </c:pt>
                <c:pt idx="6">
                  <c:v>7.1</c:v>
                </c:pt>
                <c:pt idx="7">
                  <c:v>6</c:v>
                </c:pt>
                <c:pt idx="8">
                  <c:v>5.0999999999999996</c:v>
                </c:pt>
                <c:pt idx="9">
                  <c:v>4.2</c:v>
                </c:pt>
                <c:pt idx="10">
                  <c:v>3.2</c:v>
                </c:pt>
                <c:pt idx="11">
                  <c:v>3.2</c:v>
                </c:pt>
                <c:pt idx="12">
                  <c:v>4.9000000000000004</c:v>
                </c:pt>
                <c:pt idx="13">
                  <c:v>4.7</c:v>
                </c:pt>
                <c:pt idx="14">
                  <c:v>3.3</c:v>
                </c:pt>
                <c:pt idx="15">
                  <c:v>3.2</c:v>
                </c:pt>
              </c:numCache>
            </c:numRef>
          </c:val>
          <c:smooth val="0"/>
        </c:ser>
        <c:ser>
          <c:idx val="3"/>
          <c:order val="3"/>
          <c:tx>
            <c:strRef>
              <c:f>'07_60'!$A$26</c:f>
              <c:strCache>
                <c:ptCount val="1"/>
                <c:pt idx="0">
                  <c:v>Serbia</c:v>
                </c:pt>
              </c:strCache>
            </c:strRef>
          </c:tx>
          <c:cat>
            <c:numRef>
              <c:f>'07_60'!$B$22:$Q$22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'07_60'!$B$26:$Q$26</c:f>
              <c:numCache>
                <c:formatCode>General</c:formatCode>
                <c:ptCount val="16"/>
                <c:pt idx="0">
                  <c:v>0</c:v>
                </c:pt>
                <c:pt idx="1">
                  <c:v>0</c:v>
                </c:pt>
                <c:pt idx="2">
                  <c:v>0</c:v>
                </c:pt>
                <c:pt idx="3">
                  <c:v>18.3</c:v>
                </c:pt>
                <c:pt idx="4">
                  <c:v>17.100000000000001</c:v>
                </c:pt>
                <c:pt idx="5">
                  <c:v>15.2</c:v>
                </c:pt>
                <c:pt idx="6">
                  <c:v>13.3</c:v>
                </c:pt>
                <c:pt idx="7">
                  <c:v>13.1</c:v>
                </c:pt>
                <c:pt idx="8">
                  <c:v>10</c:v>
                </c:pt>
                <c:pt idx="9">
                  <c:v>10.4</c:v>
                </c:pt>
                <c:pt idx="10">
                  <c:v>10.199999999999999</c:v>
                </c:pt>
                <c:pt idx="11">
                  <c:v>9.8000000000000007</c:v>
                </c:pt>
                <c:pt idx="12">
                  <c:v>9.8000000000000007</c:v>
                </c:pt>
                <c:pt idx="13">
                  <c:v>9.4</c:v>
                </c:pt>
                <c:pt idx="14">
                  <c:v>9.3000000000000007</c:v>
                </c:pt>
                <c:pt idx="15">
                  <c:v>0</c:v>
                </c:pt>
              </c:numCache>
            </c:numRef>
          </c:val>
          <c:smooth val="0"/>
        </c:ser>
        <c:dLbls>
          <c:showLegendKey val="0"/>
          <c:showVal val="0"/>
          <c:showCatName val="0"/>
          <c:showSerName val="0"/>
          <c:showPercent val="0"/>
          <c:showBubbleSize val="0"/>
        </c:dLbls>
        <c:marker val="1"/>
        <c:smooth val="0"/>
        <c:axId val="164988800"/>
        <c:axId val="165486592"/>
      </c:lineChart>
      <c:catAx>
        <c:axId val="164988800"/>
        <c:scaling>
          <c:orientation val="minMax"/>
        </c:scaling>
        <c:delete val="0"/>
        <c:axPos val="b"/>
        <c:numFmt formatCode="General" sourceLinked="1"/>
        <c:majorTickMark val="out"/>
        <c:minorTickMark val="none"/>
        <c:tickLblPos val="nextTo"/>
        <c:crossAx val="165486592"/>
        <c:crosses val="autoZero"/>
        <c:auto val="1"/>
        <c:lblAlgn val="ctr"/>
        <c:lblOffset val="100"/>
        <c:noMultiLvlLbl val="0"/>
      </c:catAx>
      <c:valAx>
        <c:axId val="165486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4988800"/>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unable to keep home adequately warm by poverty status, 2010-2025 (Percentage)</a:t>
            </a:r>
            <a:endParaRPr lang="en-US" sz="1200" b="0"/>
          </a:p>
          <a:p>
            <a:pPr>
              <a:defRPr sz="1400">
                <a:latin typeface="Calibri"/>
                <a:ea typeface="Calibri"/>
                <a:cs typeface="Calibri"/>
              </a:defRPr>
            </a:pPr>
            <a:r>
              <a:rPr lang="en-US" sz="1200" b="0"/>
              <a:t>SDG ind 07_60: freq=Annual, hhtyp=Total, incgrp=Below 60% of median equivalised income</a:t>
            </a:r>
          </a:p>
        </c:rich>
      </c:tx>
      <c:layout/>
      <c:overlay val="0"/>
    </c:title>
    <c:autoTitleDeleted val="0"/>
    <c:plotArea>
      <c:layout/>
      <c:lineChart>
        <c:grouping val="standard"/>
        <c:varyColors val="0"/>
        <c:ser>
          <c:idx val="0"/>
          <c:order val="0"/>
          <c:tx>
            <c:strRef>
              <c:f>'07_60'!$A$34</c:f>
              <c:strCache>
                <c:ptCount val="1"/>
                <c:pt idx="0">
                  <c:v>European Union - 27 countries (from 2020)</c:v>
                </c:pt>
              </c:strCache>
            </c:strRef>
          </c:tx>
          <c:cat>
            <c:numRef>
              <c:f>'07_60'!$B$33:$Q$33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'07_60'!$B$34:$Q$34</c:f>
              <c:numCache>
                <c:formatCode>General</c:formatCode>
                <c:ptCount val="16"/>
                <c:pt idx="0">
                  <c:v>22.4</c:v>
                </c:pt>
                <c:pt idx="1">
                  <c:v>23.4</c:v>
                </c:pt>
                <c:pt idx="2">
                  <c:v>25.2</c:v>
                </c:pt>
                <c:pt idx="3">
                  <c:v>24.5</c:v>
                </c:pt>
                <c:pt idx="4">
                  <c:v>23.9</c:v>
                </c:pt>
                <c:pt idx="5">
                  <c:v>23.3</c:v>
                </c:pt>
                <c:pt idx="6">
                  <c:v>21.8</c:v>
                </c:pt>
                <c:pt idx="7">
                  <c:v>19.3</c:v>
                </c:pt>
                <c:pt idx="8">
                  <c:v>19</c:v>
                </c:pt>
                <c:pt idx="9">
                  <c:v>18.2</c:v>
                </c:pt>
                <c:pt idx="10">
                  <c:v>18.2</c:v>
                </c:pt>
                <c:pt idx="11">
                  <c:v>16.399999999999999</c:v>
                </c:pt>
                <c:pt idx="12">
                  <c:v>20.100000000000001</c:v>
                </c:pt>
                <c:pt idx="13">
                  <c:v>22.1</c:v>
                </c:pt>
                <c:pt idx="14">
                  <c:v>19.7</c:v>
                </c:pt>
                <c:pt idx="15">
                  <c:v>0</c:v>
                </c:pt>
              </c:numCache>
            </c:numRef>
          </c:val>
          <c:smooth val="0"/>
        </c:ser>
        <c:ser>
          <c:idx val="1"/>
          <c:order val="1"/>
          <c:tx>
            <c:strRef>
              <c:f>'07_60'!$A$35</c:f>
              <c:strCache>
                <c:ptCount val="1"/>
                <c:pt idx="0">
                  <c:v>Netherlands</c:v>
                </c:pt>
              </c:strCache>
            </c:strRef>
          </c:tx>
          <c:cat>
            <c:numRef>
              <c:f>'07_60'!$B$33:$Q$33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'07_60'!$B$35:$Q$35</c:f>
              <c:numCache>
                <c:formatCode>General</c:formatCode>
                <c:ptCount val="16"/>
                <c:pt idx="0">
                  <c:v>9.6</c:v>
                </c:pt>
                <c:pt idx="1">
                  <c:v>6.6</c:v>
                </c:pt>
                <c:pt idx="2">
                  <c:v>8.6999999999999993</c:v>
                </c:pt>
                <c:pt idx="3">
                  <c:v>6.3</c:v>
                </c:pt>
                <c:pt idx="4">
                  <c:v>9</c:v>
                </c:pt>
                <c:pt idx="5">
                  <c:v>8.1999999999999993</c:v>
                </c:pt>
                <c:pt idx="6">
                  <c:v>7.9</c:v>
                </c:pt>
                <c:pt idx="7">
                  <c:v>7.8</c:v>
                </c:pt>
                <c:pt idx="8">
                  <c:v>6.3</c:v>
                </c:pt>
                <c:pt idx="9">
                  <c:v>11.3</c:v>
                </c:pt>
                <c:pt idx="10">
                  <c:v>8.8000000000000007</c:v>
                </c:pt>
                <c:pt idx="11">
                  <c:v>7.6</c:v>
                </c:pt>
                <c:pt idx="12">
                  <c:v>14.9</c:v>
                </c:pt>
                <c:pt idx="13">
                  <c:v>21.6</c:v>
                </c:pt>
                <c:pt idx="14">
                  <c:v>19.5</c:v>
                </c:pt>
                <c:pt idx="15">
                  <c:v>21.3</c:v>
                </c:pt>
              </c:numCache>
            </c:numRef>
          </c:val>
          <c:smooth val="0"/>
        </c:ser>
        <c:ser>
          <c:idx val="2"/>
          <c:order val="2"/>
          <c:tx>
            <c:strRef>
              <c:f>'07_60'!$A$36</c:f>
              <c:strCache>
                <c:ptCount val="1"/>
                <c:pt idx="0">
                  <c:v>Poland</c:v>
                </c:pt>
              </c:strCache>
            </c:strRef>
          </c:tx>
          <c:cat>
            <c:numRef>
              <c:f>'07_60'!$B$33:$Q$33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'07_60'!$B$36:$Q$36</c:f>
              <c:numCache>
                <c:formatCode>General</c:formatCode>
                <c:ptCount val="16"/>
                <c:pt idx="0">
                  <c:v>30.7</c:v>
                </c:pt>
                <c:pt idx="1">
                  <c:v>28.7</c:v>
                </c:pt>
                <c:pt idx="2">
                  <c:v>27.6</c:v>
                </c:pt>
                <c:pt idx="3">
                  <c:v>23.8</c:v>
                </c:pt>
                <c:pt idx="4">
                  <c:v>20.7</c:v>
                </c:pt>
                <c:pt idx="5">
                  <c:v>18.7</c:v>
                </c:pt>
                <c:pt idx="6">
                  <c:v>16.7</c:v>
                </c:pt>
                <c:pt idx="7">
                  <c:v>15.1</c:v>
                </c:pt>
                <c:pt idx="8">
                  <c:v>13.7</c:v>
                </c:pt>
                <c:pt idx="9">
                  <c:v>11.5</c:v>
                </c:pt>
                <c:pt idx="10">
                  <c:v>8.9</c:v>
                </c:pt>
                <c:pt idx="11">
                  <c:v>8.1999999999999993</c:v>
                </c:pt>
                <c:pt idx="12">
                  <c:v>10.3</c:v>
                </c:pt>
                <c:pt idx="13">
                  <c:v>9.8000000000000007</c:v>
                </c:pt>
                <c:pt idx="14">
                  <c:v>7.2</c:v>
                </c:pt>
                <c:pt idx="15">
                  <c:v>7.3</c:v>
                </c:pt>
              </c:numCache>
            </c:numRef>
          </c:val>
          <c:smooth val="0"/>
        </c:ser>
        <c:ser>
          <c:idx val="3"/>
          <c:order val="3"/>
          <c:tx>
            <c:strRef>
              <c:f>'07_60'!$A$37</c:f>
              <c:strCache>
                <c:ptCount val="1"/>
                <c:pt idx="0">
                  <c:v>Serbia</c:v>
                </c:pt>
              </c:strCache>
            </c:strRef>
          </c:tx>
          <c:cat>
            <c:numRef>
              <c:f>'07_60'!$B$33:$Q$33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'07_60'!$B$37:$Q$37</c:f>
              <c:numCache>
                <c:formatCode>General</c:formatCode>
                <c:ptCount val="16"/>
                <c:pt idx="0">
                  <c:v>0</c:v>
                </c:pt>
                <c:pt idx="1">
                  <c:v>0</c:v>
                </c:pt>
                <c:pt idx="2">
                  <c:v>0</c:v>
                </c:pt>
                <c:pt idx="3">
                  <c:v>30</c:v>
                </c:pt>
                <c:pt idx="4">
                  <c:v>27.2</c:v>
                </c:pt>
                <c:pt idx="5">
                  <c:v>25.2</c:v>
                </c:pt>
                <c:pt idx="6">
                  <c:v>21.6</c:v>
                </c:pt>
                <c:pt idx="7">
                  <c:v>21.7</c:v>
                </c:pt>
                <c:pt idx="8">
                  <c:v>19.399999999999999</c:v>
                </c:pt>
                <c:pt idx="9">
                  <c:v>21.1</c:v>
                </c:pt>
                <c:pt idx="10">
                  <c:v>28.7</c:v>
                </c:pt>
                <c:pt idx="11">
                  <c:v>29</c:v>
                </c:pt>
                <c:pt idx="12">
                  <c:v>29.2</c:v>
                </c:pt>
                <c:pt idx="13">
                  <c:v>29.1</c:v>
                </c:pt>
                <c:pt idx="14">
                  <c:v>30.4</c:v>
                </c:pt>
                <c:pt idx="15">
                  <c:v>0</c:v>
                </c:pt>
              </c:numCache>
            </c:numRef>
          </c:val>
          <c:smooth val="0"/>
        </c:ser>
        <c:dLbls>
          <c:showLegendKey val="0"/>
          <c:showVal val="0"/>
          <c:showCatName val="0"/>
          <c:showSerName val="0"/>
          <c:showPercent val="0"/>
          <c:showBubbleSize val="0"/>
        </c:dLbls>
        <c:marker val="1"/>
        <c:smooth val="0"/>
        <c:axId val="171276160"/>
        <c:axId val="171277696"/>
      </c:lineChart>
      <c:catAx>
        <c:axId val="171276160"/>
        <c:scaling>
          <c:orientation val="minMax"/>
        </c:scaling>
        <c:delete val="0"/>
        <c:axPos val="b"/>
        <c:numFmt formatCode="General" sourceLinked="1"/>
        <c:majorTickMark val="out"/>
        <c:minorTickMark val="none"/>
        <c:tickLblPos val="nextTo"/>
        <c:crossAx val="171277696"/>
        <c:crosses val="autoZero"/>
        <c:auto val="1"/>
        <c:lblAlgn val="ctr"/>
        <c:lblOffset val="100"/>
        <c:noMultiLvlLbl val="0"/>
      </c:catAx>
      <c:valAx>
        <c:axId val="1712776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1276160"/>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Population unable to keep home adequately warm by poverty status, 2010-2025 (Percentage)</a:t>
            </a:r>
            <a:endParaRPr sz="1200" b="0"/>
          </a:p>
          <a:p>
            <a:pPr>
              <a:defRPr sz="1400">
                <a:latin typeface="Calibri"/>
                <a:ea typeface="Calibri"/>
                <a:cs typeface="Calibri"/>
              </a:defRPr>
            </a:pPr>
            <a:r>
              <a:rPr sz="1200" b="0"/>
              <a:t>SDG ind 07_60: freq=Annual, hhtyp=Total, incgrp=Above 60% of median equivalised income</a:t>
            </a:r>
          </a:p>
        </c:rich>
      </c:tx>
      <c:overlay val="0"/>
    </c:title>
    <c:autoTitleDeleted val="0"/>
    <c:plotArea>
      <c:layout/>
      <c:lineChart>
        <c:grouping val="standard"/>
        <c:varyColors val="0"/>
        <c:ser>
          <c:idx val="0"/>
          <c:order val="0"/>
          <c:tx>
            <c:strRef>
              <c:f>'07_60'!$A$45</c:f>
              <c:strCache>
                <c:ptCount val="1"/>
                <c:pt idx="0">
                  <c:v>European Union - 27 countries (from 2020)</c:v>
                </c:pt>
              </c:strCache>
            </c:strRef>
          </c:tx>
          <c:cat>
            <c:numRef>
              <c:f>'07_60'!$B$44:$Q$44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'07_60'!$B$45:$Q$45</c:f>
              <c:numCache>
                <c:formatCode>General</c:formatCode>
                <c:ptCount val="16"/>
                <c:pt idx="0">
                  <c:v>7.5</c:v>
                </c:pt>
                <c:pt idx="1">
                  <c:v>7.6</c:v>
                </c:pt>
                <c:pt idx="2">
                  <c:v>8.3000000000000007</c:v>
                </c:pt>
                <c:pt idx="3">
                  <c:v>8</c:v>
                </c:pt>
                <c:pt idx="4">
                  <c:v>7.6</c:v>
                </c:pt>
                <c:pt idx="5">
                  <c:v>6.7</c:v>
                </c:pt>
                <c:pt idx="6">
                  <c:v>6.3</c:v>
                </c:pt>
                <c:pt idx="7">
                  <c:v>5.8</c:v>
                </c:pt>
                <c:pt idx="8">
                  <c:v>5.3</c:v>
                </c:pt>
                <c:pt idx="9">
                  <c:v>4.5999999999999996</c:v>
                </c:pt>
                <c:pt idx="10">
                  <c:v>5.3</c:v>
                </c:pt>
                <c:pt idx="11">
                  <c:v>4.9000000000000004</c:v>
                </c:pt>
                <c:pt idx="12">
                  <c:v>7.2</c:v>
                </c:pt>
                <c:pt idx="13">
                  <c:v>8.4</c:v>
                </c:pt>
                <c:pt idx="14">
                  <c:v>7.1</c:v>
                </c:pt>
                <c:pt idx="15">
                  <c:v>0</c:v>
                </c:pt>
              </c:numCache>
            </c:numRef>
          </c:val>
          <c:smooth val="0"/>
        </c:ser>
        <c:ser>
          <c:idx val="1"/>
          <c:order val="1"/>
          <c:tx>
            <c:strRef>
              <c:f>'07_60'!$A$46</c:f>
              <c:strCache>
                <c:ptCount val="1"/>
                <c:pt idx="0">
                  <c:v>Netherlands</c:v>
                </c:pt>
              </c:strCache>
            </c:strRef>
          </c:tx>
          <c:cat>
            <c:numRef>
              <c:f>'07_60'!$B$44:$Q$44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'07_60'!$B$46:$Q$46</c:f>
              <c:numCache>
                <c:formatCode>General</c:formatCode>
                <c:ptCount val="16"/>
                <c:pt idx="0">
                  <c:v>1.5</c:v>
                </c:pt>
                <c:pt idx="1">
                  <c:v>0.9</c:v>
                </c:pt>
                <c:pt idx="2">
                  <c:v>1.5</c:v>
                </c:pt>
                <c:pt idx="3">
                  <c:v>2.5</c:v>
                </c:pt>
                <c:pt idx="4">
                  <c:v>1.8</c:v>
                </c:pt>
                <c:pt idx="5">
                  <c:v>2.2000000000000002</c:v>
                </c:pt>
                <c:pt idx="6">
                  <c:v>1.8</c:v>
                </c:pt>
                <c:pt idx="7">
                  <c:v>1.6</c:v>
                </c:pt>
                <c:pt idx="8">
                  <c:v>1.6</c:v>
                </c:pt>
                <c:pt idx="9">
                  <c:v>1.7</c:v>
                </c:pt>
                <c:pt idx="10">
                  <c:v>1.5</c:v>
                </c:pt>
                <c:pt idx="11">
                  <c:v>1.6</c:v>
                </c:pt>
                <c:pt idx="12">
                  <c:v>3.7</c:v>
                </c:pt>
                <c:pt idx="13">
                  <c:v>5</c:v>
                </c:pt>
                <c:pt idx="14">
                  <c:v>5.4</c:v>
                </c:pt>
                <c:pt idx="15">
                  <c:v>4.4000000000000004</c:v>
                </c:pt>
              </c:numCache>
            </c:numRef>
          </c:val>
          <c:smooth val="0"/>
        </c:ser>
        <c:ser>
          <c:idx val="2"/>
          <c:order val="2"/>
          <c:tx>
            <c:strRef>
              <c:f>'07_60'!$A$47</c:f>
              <c:strCache>
                <c:ptCount val="1"/>
                <c:pt idx="0">
                  <c:v>Poland</c:v>
                </c:pt>
              </c:strCache>
            </c:strRef>
          </c:tx>
          <c:cat>
            <c:numRef>
              <c:f>'07_60'!$B$44:$Q$44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'07_60'!$B$47:$Q$47</c:f>
              <c:numCache>
                <c:formatCode>General</c:formatCode>
                <c:ptCount val="16"/>
                <c:pt idx="0">
                  <c:v>11.3</c:v>
                </c:pt>
                <c:pt idx="1">
                  <c:v>10.4</c:v>
                </c:pt>
                <c:pt idx="2">
                  <c:v>10.3</c:v>
                </c:pt>
                <c:pt idx="3">
                  <c:v>8.8000000000000007</c:v>
                </c:pt>
                <c:pt idx="4">
                  <c:v>6.7</c:v>
                </c:pt>
                <c:pt idx="5">
                  <c:v>5.2</c:v>
                </c:pt>
                <c:pt idx="6">
                  <c:v>5.0999999999999996</c:v>
                </c:pt>
                <c:pt idx="7">
                  <c:v>4.5</c:v>
                </c:pt>
                <c:pt idx="8">
                  <c:v>3.6</c:v>
                </c:pt>
                <c:pt idx="9">
                  <c:v>2.9</c:v>
                </c:pt>
                <c:pt idx="10">
                  <c:v>2.2000000000000002</c:v>
                </c:pt>
                <c:pt idx="11">
                  <c:v>2.2999999999999998</c:v>
                </c:pt>
                <c:pt idx="12">
                  <c:v>4.0999999999999996</c:v>
                </c:pt>
                <c:pt idx="13">
                  <c:v>3.9</c:v>
                </c:pt>
                <c:pt idx="14">
                  <c:v>2.7</c:v>
                </c:pt>
                <c:pt idx="15">
                  <c:v>2.6</c:v>
                </c:pt>
              </c:numCache>
            </c:numRef>
          </c:val>
          <c:smooth val="0"/>
        </c:ser>
        <c:ser>
          <c:idx val="3"/>
          <c:order val="3"/>
          <c:tx>
            <c:strRef>
              <c:f>'07_60'!$A$48</c:f>
              <c:strCache>
                <c:ptCount val="1"/>
                <c:pt idx="0">
                  <c:v>Serbia</c:v>
                </c:pt>
              </c:strCache>
            </c:strRef>
          </c:tx>
          <c:cat>
            <c:numRef>
              <c:f>'07_60'!$B$44:$Q$44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'07_60'!$B$48:$Q$48</c:f>
              <c:numCache>
                <c:formatCode>General</c:formatCode>
                <c:ptCount val="16"/>
                <c:pt idx="0">
                  <c:v>0</c:v>
                </c:pt>
                <c:pt idx="1">
                  <c:v>0</c:v>
                </c:pt>
                <c:pt idx="2">
                  <c:v>0</c:v>
                </c:pt>
                <c:pt idx="3">
                  <c:v>14.5</c:v>
                </c:pt>
                <c:pt idx="4">
                  <c:v>13.7</c:v>
                </c:pt>
                <c:pt idx="5">
                  <c:v>11.6</c:v>
                </c:pt>
                <c:pt idx="6">
                  <c:v>10.4</c:v>
                </c:pt>
                <c:pt idx="7">
                  <c:v>10.1</c:v>
                </c:pt>
                <c:pt idx="8">
                  <c:v>6.9</c:v>
                </c:pt>
                <c:pt idx="9">
                  <c:v>7.2</c:v>
                </c:pt>
                <c:pt idx="10">
                  <c:v>4.8</c:v>
                </c:pt>
                <c:pt idx="11">
                  <c:v>4.5</c:v>
                </c:pt>
                <c:pt idx="12">
                  <c:v>4.9000000000000004</c:v>
                </c:pt>
                <c:pt idx="13">
                  <c:v>4.5</c:v>
                </c:pt>
                <c:pt idx="14">
                  <c:v>4.2</c:v>
                </c:pt>
                <c:pt idx="15">
                  <c:v>0</c:v>
                </c:pt>
              </c:numCache>
            </c:numRef>
          </c:val>
          <c:smooth val="0"/>
        </c:ser>
        <c:dLbls>
          <c:showLegendKey val="0"/>
          <c:showVal val="0"/>
          <c:showCatName val="0"/>
          <c:showSerName val="0"/>
          <c:showPercent val="0"/>
          <c:showBubbleSize val="0"/>
        </c:dLbls>
        <c:marker val="1"/>
        <c:smooth val="0"/>
        <c:axId val="172516480"/>
        <c:axId val="172518016"/>
      </c:lineChart>
      <c:catAx>
        <c:axId val="172516480"/>
        <c:scaling>
          <c:orientation val="minMax"/>
        </c:scaling>
        <c:delete val="0"/>
        <c:axPos val="b"/>
        <c:numFmt formatCode="General" sourceLinked="1"/>
        <c:majorTickMark val="out"/>
        <c:minorTickMark val="none"/>
        <c:tickLblPos val="nextTo"/>
        <c:crossAx val="172518016"/>
        <c:crosses val="autoZero"/>
        <c:auto val="1"/>
        <c:lblAlgn val="ctr"/>
        <c:lblOffset val="100"/>
        <c:noMultiLvlLbl val="0"/>
      </c:catAx>
      <c:valAx>
        <c:axId val="1725180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2516480"/>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Real GDP per capita, 2010-2025 (Chain linked volumes (2020), euro per capita)</a:t>
            </a:r>
            <a:endParaRPr lang="en-US" sz="1200" b="0"/>
          </a:p>
          <a:p>
            <a:pPr>
              <a:defRPr sz="1400">
                <a:latin typeface="Calibri"/>
                <a:ea typeface="Calibri"/>
                <a:cs typeface="Calibri"/>
              </a:defRPr>
            </a:pPr>
            <a:r>
              <a:rPr lang="en-US" sz="1200" b="0"/>
              <a:t>SDG ind 08_10: freq=Annual, na_item=Gross domestic product at market prices</a:t>
            </a:r>
          </a:p>
        </c:rich>
      </c:tx>
      <c:layout/>
      <c:overlay val="0"/>
    </c:title>
    <c:autoTitleDeleted val="0"/>
    <c:plotArea>
      <c:layout/>
      <c:lineChart>
        <c:grouping val="standard"/>
        <c:varyColors val="0"/>
        <c:ser>
          <c:idx val="0"/>
          <c:order val="0"/>
          <c:tx>
            <c:strRef>
              <c:f>'08_10'!$A$23</c:f>
              <c:strCache>
                <c:ptCount val="1"/>
                <c:pt idx="0">
                  <c:v>European Union - 27 countries (from 2020)</c:v>
                </c:pt>
              </c:strCache>
            </c:strRef>
          </c:tx>
          <c:cat>
            <c:numRef>
              <c:f>'08_10'!$B$22:$Q$22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'08_10'!$B$23:$Q$23</c:f>
              <c:numCache>
                <c:formatCode>General</c:formatCode>
                <c:ptCount val="16"/>
                <c:pt idx="0">
                  <c:v>28520</c:v>
                </c:pt>
                <c:pt idx="1">
                  <c:v>29030</c:v>
                </c:pt>
                <c:pt idx="2">
                  <c:v>28770</c:v>
                </c:pt>
                <c:pt idx="3">
                  <c:v>28740</c:v>
                </c:pt>
                <c:pt idx="4">
                  <c:v>29180</c:v>
                </c:pt>
                <c:pt idx="5">
                  <c:v>29810</c:v>
                </c:pt>
                <c:pt idx="6">
                  <c:v>30330</c:v>
                </c:pt>
                <c:pt idx="7">
                  <c:v>31140</c:v>
                </c:pt>
                <c:pt idx="8">
                  <c:v>31730</c:v>
                </c:pt>
                <c:pt idx="9">
                  <c:v>32270</c:v>
                </c:pt>
                <c:pt idx="10">
                  <c:v>30510</c:v>
                </c:pt>
                <c:pt idx="11">
                  <c:v>32470</c:v>
                </c:pt>
                <c:pt idx="12">
                  <c:v>33420</c:v>
                </c:pt>
                <c:pt idx="13">
                  <c:v>33400</c:v>
                </c:pt>
                <c:pt idx="14">
                  <c:v>33650</c:v>
                </c:pt>
                <c:pt idx="15">
                  <c:v>34100</c:v>
                </c:pt>
              </c:numCache>
            </c:numRef>
          </c:val>
          <c:smooth val="0"/>
        </c:ser>
        <c:ser>
          <c:idx val="1"/>
          <c:order val="1"/>
          <c:tx>
            <c:strRef>
              <c:f>'08_10'!$A$24</c:f>
              <c:strCache>
                <c:ptCount val="1"/>
                <c:pt idx="0">
                  <c:v>Netherlands</c:v>
                </c:pt>
              </c:strCache>
            </c:strRef>
          </c:tx>
          <c:cat>
            <c:numRef>
              <c:f>'08_10'!$B$22:$Q$22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'08_10'!$B$24:$Q$24</c:f>
              <c:numCache>
                <c:formatCode>General</c:formatCode>
                <c:ptCount val="16"/>
                <c:pt idx="0">
                  <c:v>44400</c:v>
                </c:pt>
                <c:pt idx="1">
                  <c:v>44980</c:v>
                </c:pt>
                <c:pt idx="2">
                  <c:v>44370</c:v>
                </c:pt>
                <c:pt idx="3">
                  <c:v>44230</c:v>
                </c:pt>
                <c:pt idx="4">
                  <c:v>44780</c:v>
                </c:pt>
                <c:pt idx="5">
                  <c:v>45530</c:v>
                </c:pt>
                <c:pt idx="6">
                  <c:v>46380</c:v>
                </c:pt>
                <c:pt idx="7">
                  <c:v>47390</c:v>
                </c:pt>
                <c:pt idx="8">
                  <c:v>48180</c:v>
                </c:pt>
                <c:pt idx="9">
                  <c:v>48970</c:v>
                </c:pt>
                <c:pt idx="10">
                  <c:v>46810</c:v>
                </c:pt>
                <c:pt idx="11">
                  <c:v>49490</c:v>
                </c:pt>
                <c:pt idx="12">
                  <c:v>51480</c:v>
                </c:pt>
                <c:pt idx="13">
                  <c:v>50660</c:v>
                </c:pt>
                <c:pt idx="14">
                  <c:v>50880</c:v>
                </c:pt>
                <c:pt idx="15">
                  <c:v>51550</c:v>
                </c:pt>
              </c:numCache>
            </c:numRef>
          </c:val>
          <c:smooth val="0"/>
        </c:ser>
        <c:ser>
          <c:idx val="2"/>
          <c:order val="2"/>
          <c:tx>
            <c:strRef>
              <c:f>'08_10'!$A$25</c:f>
              <c:strCache>
                <c:ptCount val="1"/>
                <c:pt idx="0">
                  <c:v>Poland</c:v>
                </c:pt>
              </c:strCache>
            </c:strRef>
          </c:tx>
          <c:cat>
            <c:numRef>
              <c:f>'08_10'!$B$22:$Q$22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'08_10'!$B$25:$Q$25</c:f>
              <c:numCache>
                <c:formatCode>General</c:formatCode>
                <c:ptCount val="16"/>
                <c:pt idx="0">
                  <c:v>10150</c:v>
                </c:pt>
                <c:pt idx="1">
                  <c:v>10680</c:v>
                </c:pt>
                <c:pt idx="2">
                  <c:v>10840</c:v>
                </c:pt>
                <c:pt idx="3">
                  <c:v>10930</c:v>
                </c:pt>
                <c:pt idx="4">
                  <c:v>11360</c:v>
                </c:pt>
                <c:pt idx="5">
                  <c:v>11870</c:v>
                </c:pt>
                <c:pt idx="6">
                  <c:v>12240</c:v>
                </c:pt>
                <c:pt idx="7">
                  <c:v>12870</c:v>
                </c:pt>
                <c:pt idx="8">
                  <c:v>13680</c:v>
                </c:pt>
                <c:pt idx="9">
                  <c:v>14310</c:v>
                </c:pt>
                <c:pt idx="10">
                  <c:v>14310</c:v>
                </c:pt>
                <c:pt idx="11">
                  <c:v>15380</c:v>
                </c:pt>
                <c:pt idx="12">
                  <c:v>15840</c:v>
                </c:pt>
                <c:pt idx="13">
                  <c:v>15950</c:v>
                </c:pt>
                <c:pt idx="14">
                  <c:v>16470</c:v>
                </c:pt>
                <c:pt idx="15">
                  <c:v>17130</c:v>
                </c:pt>
              </c:numCache>
            </c:numRef>
          </c:val>
          <c:smooth val="0"/>
        </c:ser>
        <c:ser>
          <c:idx val="3"/>
          <c:order val="3"/>
          <c:tx>
            <c:strRef>
              <c:f>'08_10'!$A$26</c:f>
              <c:strCache>
                <c:ptCount val="1"/>
                <c:pt idx="0">
                  <c:v>Serbia</c:v>
                </c:pt>
              </c:strCache>
            </c:strRef>
          </c:tx>
          <c:cat>
            <c:numRef>
              <c:f>'08_10'!$B$22:$Q$22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'08_10'!$B$26:$Q$26</c:f>
              <c:numCache>
                <c:formatCode>General</c:formatCode>
                <c:ptCount val="16"/>
                <c:pt idx="0">
                  <c:v>5900</c:v>
                </c:pt>
                <c:pt idx="1">
                  <c:v>5950</c:v>
                </c:pt>
                <c:pt idx="2">
                  <c:v>5950</c:v>
                </c:pt>
                <c:pt idx="3">
                  <c:v>6010</c:v>
                </c:pt>
                <c:pt idx="4">
                  <c:v>5930</c:v>
                </c:pt>
                <c:pt idx="5">
                  <c:v>6040</c:v>
                </c:pt>
                <c:pt idx="6">
                  <c:v>6250</c:v>
                </c:pt>
                <c:pt idx="7">
                  <c:v>6430</c:v>
                </c:pt>
                <c:pt idx="8">
                  <c:v>6770</c:v>
                </c:pt>
                <c:pt idx="9">
                  <c:v>7130</c:v>
                </c:pt>
                <c:pt idx="10">
                  <c:v>7110</c:v>
                </c:pt>
                <c:pt idx="11">
                  <c:v>7740</c:v>
                </c:pt>
                <c:pt idx="12">
                  <c:v>8160</c:v>
                </c:pt>
                <c:pt idx="13">
                  <c:v>8510</c:v>
                </c:pt>
                <c:pt idx="14">
                  <c:v>8900</c:v>
                </c:pt>
                <c:pt idx="15">
                  <c:v>9140</c:v>
                </c:pt>
              </c:numCache>
            </c:numRef>
          </c:val>
          <c:smooth val="0"/>
        </c:ser>
        <c:dLbls>
          <c:showLegendKey val="0"/>
          <c:showVal val="0"/>
          <c:showCatName val="0"/>
          <c:showSerName val="0"/>
          <c:showPercent val="0"/>
          <c:showBubbleSize val="0"/>
        </c:dLbls>
        <c:marker val="1"/>
        <c:smooth val="0"/>
        <c:axId val="174342912"/>
        <c:axId val="174344448"/>
      </c:lineChart>
      <c:catAx>
        <c:axId val="174342912"/>
        <c:scaling>
          <c:orientation val="minMax"/>
        </c:scaling>
        <c:delete val="0"/>
        <c:axPos val="b"/>
        <c:numFmt formatCode="General" sourceLinked="1"/>
        <c:majorTickMark val="out"/>
        <c:minorTickMark val="none"/>
        <c:tickLblPos val="nextTo"/>
        <c:crossAx val="174344448"/>
        <c:crosses val="autoZero"/>
        <c:auto val="1"/>
        <c:lblAlgn val="ctr"/>
        <c:lblOffset val="100"/>
        <c:noMultiLvlLbl val="0"/>
      </c:catAx>
      <c:valAx>
        <c:axId val="1743444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4342912"/>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living in households with very low work intensity, by age group, 2015-2025 (Percentage)</a:t>
            </a:r>
            <a:endParaRPr lang="en-US" sz="1200" b="0"/>
          </a:p>
          <a:p>
            <a:pPr>
              <a:defRPr sz="1400">
                <a:latin typeface="Calibri"/>
                <a:ea typeface="Calibri"/>
                <a:cs typeface="Calibri"/>
              </a:defRPr>
            </a:pPr>
            <a:r>
              <a:rPr lang="en-US" sz="1200" b="0"/>
              <a:t>SDG ind 01_40: freq=Annual, Sex = Total, Age = Less than 65 years</a:t>
            </a:r>
          </a:p>
        </c:rich>
      </c:tx>
      <c:layout/>
      <c:overlay val="0"/>
    </c:title>
    <c:autoTitleDeleted val="0"/>
    <c:plotArea>
      <c:layout/>
      <c:lineChart>
        <c:grouping val="standard"/>
        <c:varyColors val="0"/>
        <c:ser>
          <c:idx val="0"/>
          <c:order val="0"/>
          <c:tx>
            <c:strRef>
              <c:f>'01_40'!$A$23</c:f>
              <c:strCache>
                <c:ptCount val="1"/>
                <c:pt idx="0">
                  <c:v>European Union - 27 countries (from 2020)</c:v>
                </c:pt>
              </c:strCache>
            </c:strRef>
          </c:tx>
          <c:cat>
            <c:numRef>
              <c:f>'01_40'!$B$22:$L$22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'01_40'!$B$23:$L$23</c:f>
              <c:numCache>
                <c:formatCode>General</c:formatCode>
                <c:ptCount val="11"/>
                <c:pt idx="0">
                  <c:v>10.1</c:v>
                </c:pt>
                <c:pt idx="1">
                  <c:v>10</c:v>
                </c:pt>
                <c:pt idx="2">
                  <c:v>9.1</c:v>
                </c:pt>
                <c:pt idx="3">
                  <c:v>8.5</c:v>
                </c:pt>
                <c:pt idx="4">
                  <c:v>8</c:v>
                </c:pt>
                <c:pt idx="5">
                  <c:v>8.3000000000000007</c:v>
                </c:pt>
                <c:pt idx="6">
                  <c:v>9</c:v>
                </c:pt>
                <c:pt idx="7">
                  <c:v>8.3000000000000007</c:v>
                </c:pt>
                <c:pt idx="8">
                  <c:v>8</c:v>
                </c:pt>
                <c:pt idx="9">
                  <c:v>7.9</c:v>
                </c:pt>
                <c:pt idx="10">
                  <c:v>0</c:v>
                </c:pt>
              </c:numCache>
            </c:numRef>
          </c:val>
          <c:smooth val="0"/>
        </c:ser>
        <c:ser>
          <c:idx val="1"/>
          <c:order val="1"/>
          <c:tx>
            <c:strRef>
              <c:f>'01_40'!$A$24</c:f>
              <c:strCache>
                <c:ptCount val="1"/>
                <c:pt idx="0">
                  <c:v>Netherlands</c:v>
                </c:pt>
              </c:strCache>
            </c:strRef>
          </c:tx>
          <c:cat>
            <c:numRef>
              <c:f>'01_40'!$B$22:$L$22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'01_40'!$B$24:$L$24</c:f>
              <c:numCache>
                <c:formatCode>General</c:formatCode>
                <c:ptCount val="11"/>
                <c:pt idx="0">
                  <c:v>10</c:v>
                </c:pt>
                <c:pt idx="1">
                  <c:v>9.5</c:v>
                </c:pt>
                <c:pt idx="2">
                  <c:v>9.4</c:v>
                </c:pt>
                <c:pt idx="3">
                  <c:v>8.4</c:v>
                </c:pt>
                <c:pt idx="4">
                  <c:v>8.9</c:v>
                </c:pt>
                <c:pt idx="5">
                  <c:v>8.6999999999999993</c:v>
                </c:pt>
                <c:pt idx="6">
                  <c:v>8.6</c:v>
                </c:pt>
                <c:pt idx="7">
                  <c:v>8.4</c:v>
                </c:pt>
                <c:pt idx="8">
                  <c:v>8.1999999999999993</c:v>
                </c:pt>
                <c:pt idx="9">
                  <c:v>8</c:v>
                </c:pt>
                <c:pt idx="10">
                  <c:v>7.8</c:v>
                </c:pt>
              </c:numCache>
            </c:numRef>
          </c:val>
          <c:smooth val="0"/>
        </c:ser>
        <c:ser>
          <c:idx val="2"/>
          <c:order val="2"/>
          <c:tx>
            <c:strRef>
              <c:f>'01_40'!$A$25</c:f>
              <c:strCache>
                <c:ptCount val="1"/>
                <c:pt idx="0">
                  <c:v>Poland</c:v>
                </c:pt>
              </c:strCache>
            </c:strRef>
          </c:tx>
          <c:cat>
            <c:numRef>
              <c:f>'01_40'!$B$22:$L$22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'01_40'!$B$25:$L$25</c:f>
              <c:numCache>
                <c:formatCode>General</c:formatCode>
                <c:ptCount val="11"/>
                <c:pt idx="0">
                  <c:v>6.9</c:v>
                </c:pt>
                <c:pt idx="1">
                  <c:v>6.6</c:v>
                </c:pt>
                <c:pt idx="2">
                  <c:v>5.8</c:v>
                </c:pt>
                <c:pt idx="3">
                  <c:v>5.7</c:v>
                </c:pt>
                <c:pt idx="4">
                  <c:v>5</c:v>
                </c:pt>
                <c:pt idx="5">
                  <c:v>4.3</c:v>
                </c:pt>
                <c:pt idx="6">
                  <c:v>4.2</c:v>
                </c:pt>
                <c:pt idx="7">
                  <c:v>3.8</c:v>
                </c:pt>
                <c:pt idx="8">
                  <c:v>3.9</c:v>
                </c:pt>
                <c:pt idx="9">
                  <c:v>3.9</c:v>
                </c:pt>
                <c:pt idx="10">
                  <c:v>4.0999999999999996</c:v>
                </c:pt>
              </c:numCache>
            </c:numRef>
          </c:val>
          <c:smooth val="0"/>
        </c:ser>
        <c:ser>
          <c:idx val="3"/>
          <c:order val="3"/>
          <c:tx>
            <c:strRef>
              <c:f>'01_40'!$A$26</c:f>
              <c:strCache>
                <c:ptCount val="1"/>
                <c:pt idx="0">
                  <c:v>Serbia</c:v>
                </c:pt>
              </c:strCache>
            </c:strRef>
          </c:tx>
          <c:cat>
            <c:numRef>
              <c:f>'01_40'!$B$22:$L$22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'01_40'!$B$26:$L$26</c:f>
              <c:numCache>
                <c:formatCode>General</c:formatCode>
                <c:ptCount val="11"/>
                <c:pt idx="0">
                  <c:v>20.2</c:v>
                </c:pt>
                <c:pt idx="1">
                  <c:v>20.8</c:v>
                </c:pt>
                <c:pt idx="2">
                  <c:v>20.3</c:v>
                </c:pt>
                <c:pt idx="3">
                  <c:v>17.5</c:v>
                </c:pt>
                <c:pt idx="4">
                  <c:v>17.100000000000001</c:v>
                </c:pt>
                <c:pt idx="5">
                  <c:v>16.8</c:v>
                </c:pt>
                <c:pt idx="6">
                  <c:v>15.7</c:v>
                </c:pt>
                <c:pt idx="7">
                  <c:v>13.3</c:v>
                </c:pt>
                <c:pt idx="8">
                  <c:v>12.6</c:v>
                </c:pt>
                <c:pt idx="9">
                  <c:v>9.3000000000000007</c:v>
                </c:pt>
                <c:pt idx="10">
                  <c:v>0</c:v>
                </c:pt>
              </c:numCache>
            </c:numRef>
          </c:val>
          <c:smooth val="0"/>
        </c:ser>
        <c:dLbls>
          <c:showLegendKey val="0"/>
          <c:showVal val="0"/>
          <c:showCatName val="0"/>
          <c:showSerName val="0"/>
          <c:showPercent val="0"/>
          <c:showBubbleSize val="0"/>
        </c:dLbls>
        <c:marker val="1"/>
        <c:smooth val="0"/>
        <c:axId val="115651328"/>
        <c:axId val="115652864"/>
      </c:lineChart>
      <c:catAx>
        <c:axId val="115651328"/>
        <c:scaling>
          <c:orientation val="minMax"/>
        </c:scaling>
        <c:delete val="0"/>
        <c:axPos val="b"/>
        <c:numFmt formatCode="General" sourceLinked="1"/>
        <c:majorTickMark val="out"/>
        <c:minorTickMark val="none"/>
        <c:tickLblPos val="nextTo"/>
        <c:crossAx val="115652864"/>
        <c:crosses val="autoZero"/>
        <c:auto val="1"/>
        <c:lblAlgn val="ctr"/>
        <c:lblOffset val="100"/>
        <c:noMultiLvlLbl val="0"/>
      </c:catAx>
      <c:valAx>
        <c:axId val="1156528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5651328"/>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Real GDP per capita, 2010-2025 (Chain linked volumes, percentage change on previous period, per capita)</a:t>
            </a:r>
            <a:endParaRPr sz="1200" b="0"/>
          </a:p>
          <a:p>
            <a:pPr>
              <a:defRPr sz="1400">
                <a:latin typeface="Calibri"/>
                <a:ea typeface="Calibri"/>
                <a:cs typeface="Calibri"/>
              </a:defRPr>
            </a:pPr>
            <a:r>
              <a:rPr sz="1200" b="0"/>
              <a:t>SDG ind 08_10: freq=Annual, na_item=Gross domestic product at market prices</a:t>
            </a:r>
          </a:p>
        </c:rich>
      </c:tx>
      <c:overlay val="0"/>
    </c:title>
    <c:autoTitleDeleted val="0"/>
    <c:plotArea>
      <c:layout/>
      <c:lineChart>
        <c:grouping val="standard"/>
        <c:varyColors val="0"/>
        <c:ser>
          <c:idx val="0"/>
          <c:order val="0"/>
          <c:tx>
            <c:strRef>
              <c:f>'08_10'!$A$34</c:f>
              <c:strCache>
                <c:ptCount val="1"/>
                <c:pt idx="0">
                  <c:v>European Union - 27 countries (from 2020)</c:v>
                </c:pt>
              </c:strCache>
            </c:strRef>
          </c:tx>
          <c:cat>
            <c:numRef>
              <c:f>'08_10'!$B$33:$Q$33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'08_10'!$B$34:$Q$34</c:f>
              <c:numCache>
                <c:formatCode>General</c:formatCode>
                <c:ptCount val="16"/>
                <c:pt idx="0">
                  <c:v>2</c:v>
                </c:pt>
                <c:pt idx="1">
                  <c:v>1.8</c:v>
                </c:pt>
                <c:pt idx="2">
                  <c:v>-0.9</c:v>
                </c:pt>
                <c:pt idx="3">
                  <c:v>-0.1</c:v>
                </c:pt>
                <c:pt idx="4">
                  <c:v>1.5</c:v>
                </c:pt>
                <c:pt idx="5">
                  <c:v>2.2000000000000002</c:v>
                </c:pt>
                <c:pt idx="6">
                  <c:v>1.7</c:v>
                </c:pt>
                <c:pt idx="7">
                  <c:v>2.7</c:v>
                </c:pt>
                <c:pt idx="8">
                  <c:v>1.9</c:v>
                </c:pt>
                <c:pt idx="9">
                  <c:v>1.7</c:v>
                </c:pt>
                <c:pt idx="10">
                  <c:v>-5.4</c:v>
                </c:pt>
                <c:pt idx="11">
                  <c:v>6.4</c:v>
                </c:pt>
                <c:pt idx="12">
                  <c:v>2.9</c:v>
                </c:pt>
                <c:pt idx="13">
                  <c:v>-0.1</c:v>
                </c:pt>
                <c:pt idx="14">
                  <c:v>0.8</c:v>
                </c:pt>
                <c:pt idx="15">
                  <c:v>1.3</c:v>
                </c:pt>
              </c:numCache>
            </c:numRef>
          </c:val>
          <c:smooth val="0"/>
        </c:ser>
        <c:ser>
          <c:idx val="1"/>
          <c:order val="1"/>
          <c:tx>
            <c:strRef>
              <c:f>'08_10'!$A$35</c:f>
              <c:strCache>
                <c:ptCount val="1"/>
                <c:pt idx="0">
                  <c:v>Netherlands</c:v>
                </c:pt>
              </c:strCache>
            </c:strRef>
          </c:tx>
          <c:cat>
            <c:numRef>
              <c:f>'08_10'!$B$33:$Q$33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'08_10'!$B$35:$Q$35</c:f>
              <c:numCache>
                <c:formatCode>General</c:formatCode>
                <c:ptCount val="16"/>
                <c:pt idx="0">
                  <c:v>0.8</c:v>
                </c:pt>
                <c:pt idx="1">
                  <c:v>1.3</c:v>
                </c:pt>
                <c:pt idx="2">
                  <c:v>-1.3</c:v>
                </c:pt>
                <c:pt idx="3">
                  <c:v>-0.3</c:v>
                </c:pt>
                <c:pt idx="4">
                  <c:v>1.2</c:v>
                </c:pt>
                <c:pt idx="5">
                  <c:v>1.7</c:v>
                </c:pt>
                <c:pt idx="6">
                  <c:v>1.9</c:v>
                </c:pt>
                <c:pt idx="7">
                  <c:v>2.2000000000000002</c:v>
                </c:pt>
                <c:pt idx="8">
                  <c:v>1.7</c:v>
                </c:pt>
                <c:pt idx="9">
                  <c:v>1.6</c:v>
                </c:pt>
                <c:pt idx="10">
                  <c:v>-4.4000000000000004</c:v>
                </c:pt>
                <c:pt idx="11">
                  <c:v>5.7</c:v>
                </c:pt>
                <c:pt idx="12">
                  <c:v>4</c:v>
                </c:pt>
                <c:pt idx="13">
                  <c:v>-1.6</c:v>
                </c:pt>
                <c:pt idx="14">
                  <c:v>0.4</c:v>
                </c:pt>
                <c:pt idx="15">
                  <c:v>1.3</c:v>
                </c:pt>
              </c:numCache>
            </c:numRef>
          </c:val>
          <c:smooth val="0"/>
        </c:ser>
        <c:ser>
          <c:idx val="2"/>
          <c:order val="2"/>
          <c:tx>
            <c:strRef>
              <c:f>'08_10'!$A$36</c:f>
              <c:strCache>
                <c:ptCount val="1"/>
                <c:pt idx="0">
                  <c:v>Poland</c:v>
                </c:pt>
              </c:strCache>
            </c:strRef>
          </c:tx>
          <c:cat>
            <c:numRef>
              <c:f>'08_10'!$B$33:$Q$33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'08_10'!$B$36:$Q$36</c:f>
              <c:numCache>
                <c:formatCode>General</c:formatCode>
                <c:ptCount val="16"/>
                <c:pt idx="0">
                  <c:v>3.5</c:v>
                </c:pt>
                <c:pt idx="1">
                  <c:v>5.2</c:v>
                </c:pt>
                <c:pt idx="2">
                  <c:v>1.5</c:v>
                </c:pt>
                <c:pt idx="3">
                  <c:v>0.8</c:v>
                </c:pt>
                <c:pt idx="4">
                  <c:v>4</c:v>
                </c:pt>
                <c:pt idx="5">
                  <c:v>4.5</c:v>
                </c:pt>
                <c:pt idx="6">
                  <c:v>3.1</c:v>
                </c:pt>
                <c:pt idx="7">
                  <c:v>5.0999999999999996</c:v>
                </c:pt>
                <c:pt idx="8">
                  <c:v>6.3</c:v>
                </c:pt>
                <c:pt idx="9">
                  <c:v>4.5999999999999996</c:v>
                </c:pt>
                <c:pt idx="10">
                  <c:v>0</c:v>
                </c:pt>
                <c:pt idx="11">
                  <c:v>7.5</c:v>
                </c:pt>
                <c:pt idx="12">
                  <c:v>3</c:v>
                </c:pt>
                <c:pt idx="13">
                  <c:v>0.6</c:v>
                </c:pt>
                <c:pt idx="14">
                  <c:v>3.3</c:v>
                </c:pt>
                <c:pt idx="15">
                  <c:v>4</c:v>
                </c:pt>
              </c:numCache>
            </c:numRef>
          </c:val>
          <c:smooth val="0"/>
        </c:ser>
        <c:ser>
          <c:idx val="3"/>
          <c:order val="3"/>
          <c:tx>
            <c:strRef>
              <c:f>'08_10'!$A$37</c:f>
              <c:strCache>
                <c:ptCount val="1"/>
                <c:pt idx="0">
                  <c:v>Serbia</c:v>
                </c:pt>
              </c:strCache>
            </c:strRef>
          </c:tx>
          <c:cat>
            <c:numRef>
              <c:f>'08_10'!$B$33:$Q$33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'08_10'!$B$37:$Q$37</c:f>
              <c:numCache>
                <c:formatCode>General</c:formatCode>
                <c:ptCount val="16"/>
                <c:pt idx="0">
                  <c:v>2</c:v>
                </c:pt>
                <c:pt idx="1">
                  <c:v>0.8</c:v>
                </c:pt>
                <c:pt idx="2">
                  <c:v>0</c:v>
                </c:pt>
                <c:pt idx="3">
                  <c:v>0.9</c:v>
                </c:pt>
                <c:pt idx="4">
                  <c:v>-1.3</c:v>
                </c:pt>
                <c:pt idx="5">
                  <c:v>1.8</c:v>
                </c:pt>
                <c:pt idx="6">
                  <c:v>3.5</c:v>
                </c:pt>
                <c:pt idx="7">
                  <c:v>2.9</c:v>
                </c:pt>
                <c:pt idx="8">
                  <c:v>5.2</c:v>
                </c:pt>
                <c:pt idx="9">
                  <c:v>5.3</c:v>
                </c:pt>
                <c:pt idx="10">
                  <c:v>-0.3</c:v>
                </c:pt>
                <c:pt idx="11">
                  <c:v>9</c:v>
                </c:pt>
                <c:pt idx="12">
                  <c:v>5.3</c:v>
                </c:pt>
                <c:pt idx="13">
                  <c:v>4.4000000000000004</c:v>
                </c:pt>
                <c:pt idx="14">
                  <c:v>4.5</c:v>
                </c:pt>
                <c:pt idx="15">
                  <c:v>2.6</c:v>
                </c:pt>
              </c:numCache>
            </c:numRef>
          </c:val>
          <c:smooth val="0"/>
        </c:ser>
        <c:dLbls>
          <c:showLegendKey val="0"/>
          <c:showVal val="0"/>
          <c:showCatName val="0"/>
          <c:showSerName val="0"/>
          <c:showPercent val="0"/>
          <c:showBubbleSize val="0"/>
        </c:dLbls>
        <c:marker val="1"/>
        <c:smooth val="0"/>
        <c:axId val="175116288"/>
        <c:axId val="175117824"/>
      </c:lineChart>
      <c:catAx>
        <c:axId val="175116288"/>
        <c:scaling>
          <c:orientation val="minMax"/>
        </c:scaling>
        <c:delete val="0"/>
        <c:axPos val="b"/>
        <c:numFmt formatCode="General" sourceLinked="1"/>
        <c:majorTickMark val="out"/>
        <c:minorTickMark val="none"/>
        <c:tickLblPos val="nextTo"/>
        <c:crossAx val="175117824"/>
        <c:crosses val="autoZero"/>
        <c:auto val="1"/>
        <c:lblAlgn val="ctr"/>
        <c:lblOffset val="100"/>
        <c:noMultiLvlLbl val="0"/>
      </c:catAx>
      <c:valAx>
        <c:axId val="1751178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5116288"/>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Investment share of GDP by institutional sectors, 2010-2024 (Percentage)</a:t>
            </a:r>
            <a:endParaRPr lang="en-US" sz="1200" b="0"/>
          </a:p>
          <a:p>
            <a:pPr>
              <a:defRPr sz="1400">
                <a:latin typeface="Calibri"/>
                <a:ea typeface="Calibri"/>
                <a:cs typeface="Calibri"/>
              </a:defRPr>
            </a:pPr>
            <a:r>
              <a:rPr lang="en-US" sz="1200" b="0"/>
              <a:t>SDG ind 08_11: freq=Annual, indic=Total investment</a:t>
            </a:r>
          </a:p>
        </c:rich>
      </c:tx>
      <c:layout/>
      <c:overlay val="0"/>
    </c:title>
    <c:autoTitleDeleted val="0"/>
    <c:plotArea>
      <c:layout/>
      <c:lineChart>
        <c:grouping val="standard"/>
        <c:varyColors val="0"/>
        <c:ser>
          <c:idx val="0"/>
          <c:order val="0"/>
          <c:tx>
            <c:strRef>
              <c:f>'08_11'!$A$23</c:f>
              <c:strCache>
                <c:ptCount val="1"/>
                <c:pt idx="0">
                  <c:v>European Union - 27 countries (from 2020)</c:v>
                </c:pt>
              </c:strCache>
            </c:strRef>
          </c:tx>
          <c:cat>
            <c:numRef>
              <c:f>'08_11'!$B$22:$P$22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'08_11'!$B$23:$P$23</c:f>
              <c:numCache>
                <c:formatCode>General</c:formatCode>
                <c:ptCount val="15"/>
                <c:pt idx="0">
                  <c:v>20.8</c:v>
                </c:pt>
                <c:pt idx="1">
                  <c:v>20.87</c:v>
                </c:pt>
                <c:pt idx="2">
                  <c:v>20.47</c:v>
                </c:pt>
                <c:pt idx="3">
                  <c:v>19.86</c:v>
                </c:pt>
                <c:pt idx="4">
                  <c:v>19.940000000000001</c:v>
                </c:pt>
                <c:pt idx="5">
                  <c:v>20.37</c:v>
                </c:pt>
                <c:pt idx="6">
                  <c:v>20.54</c:v>
                </c:pt>
                <c:pt idx="7">
                  <c:v>20.82</c:v>
                </c:pt>
                <c:pt idx="8">
                  <c:v>21.24</c:v>
                </c:pt>
                <c:pt idx="9">
                  <c:v>22.33</c:v>
                </c:pt>
                <c:pt idx="10">
                  <c:v>22.28</c:v>
                </c:pt>
                <c:pt idx="11">
                  <c:v>22.17</c:v>
                </c:pt>
                <c:pt idx="12">
                  <c:v>22.46</c:v>
                </c:pt>
                <c:pt idx="13">
                  <c:v>22.5</c:v>
                </c:pt>
                <c:pt idx="14">
                  <c:v>21.64</c:v>
                </c:pt>
              </c:numCache>
            </c:numRef>
          </c:val>
          <c:smooth val="0"/>
        </c:ser>
        <c:ser>
          <c:idx val="1"/>
          <c:order val="1"/>
          <c:tx>
            <c:strRef>
              <c:f>'08_11'!$A$24</c:f>
              <c:strCache>
                <c:ptCount val="1"/>
                <c:pt idx="0">
                  <c:v>Netherlands</c:v>
                </c:pt>
              </c:strCache>
            </c:strRef>
          </c:tx>
          <c:cat>
            <c:numRef>
              <c:f>'08_11'!$B$22:$P$22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'08_11'!$B$24:$P$24</c:f>
              <c:numCache>
                <c:formatCode>General</c:formatCode>
                <c:ptCount val="15"/>
                <c:pt idx="0">
                  <c:v>19.440000000000001</c:v>
                </c:pt>
                <c:pt idx="1">
                  <c:v>19.93</c:v>
                </c:pt>
                <c:pt idx="2">
                  <c:v>18.59</c:v>
                </c:pt>
                <c:pt idx="3">
                  <c:v>18.2</c:v>
                </c:pt>
                <c:pt idx="4">
                  <c:v>17.39</c:v>
                </c:pt>
                <c:pt idx="5">
                  <c:v>21.81</c:v>
                </c:pt>
                <c:pt idx="6">
                  <c:v>19.29</c:v>
                </c:pt>
                <c:pt idx="7">
                  <c:v>19.760000000000002</c:v>
                </c:pt>
                <c:pt idx="8">
                  <c:v>19.95</c:v>
                </c:pt>
                <c:pt idx="9">
                  <c:v>20.91</c:v>
                </c:pt>
                <c:pt idx="10">
                  <c:v>21.27</c:v>
                </c:pt>
                <c:pt idx="11">
                  <c:v>20.69</c:v>
                </c:pt>
                <c:pt idx="12">
                  <c:v>20.47</c:v>
                </c:pt>
                <c:pt idx="13">
                  <c:v>20.350000000000001</c:v>
                </c:pt>
                <c:pt idx="14">
                  <c:v>19.850000000000001</c:v>
                </c:pt>
              </c:numCache>
            </c:numRef>
          </c:val>
          <c:smooth val="0"/>
        </c:ser>
        <c:ser>
          <c:idx val="2"/>
          <c:order val="2"/>
          <c:tx>
            <c:strRef>
              <c:f>'08_11'!$A$25</c:f>
              <c:strCache>
                <c:ptCount val="1"/>
                <c:pt idx="0">
                  <c:v>Poland</c:v>
                </c:pt>
              </c:strCache>
            </c:strRef>
          </c:tx>
          <c:cat>
            <c:numRef>
              <c:f>'08_11'!$B$22:$P$22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'08_11'!$B$25:$P$25</c:f>
              <c:numCache>
                <c:formatCode>General</c:formatCode>
                <c:ptCount val="15"/>
                <c:pt idx="0">
                  <c:v>19.61</c:v>
                </c:pt>
                <c:pt idx="1">
                  <c:v>20.399999999999999</c:v>
                </c:pt>
                <c:pt idx="2">
                  <c:v>19.420000000000002</c:v>
                </c:pt>
                <c:pt idx="3">
                  <c:v>18.8</c:v>
                </c:pt>
                <c:pt idx="4">
                  <c:v>19.98</c:v>
                </c:pt>
                <c:pt idx="5">
                  <c:v>20.239999999999998</c:v>
                </c:pt>
                <c:pt idx="6">
                  <c:v>18.350000000000001</c:v>
                </c:pt>
                <c:pt idx="7">
                  <c:v>17.47</c:v>
                </c:pt>
                <c:pt idx="8">
                  <c:v>18.760000000000002</c:v>
                </c:pt>
                <c:pt idx="9">
                  <c:v>19.149999999999999</c:v>
                </c:pt>
                <c:pt idx="10">
                  <c:v>18.399999999999999</c:v>
                </c:pt>
                <c:pt idx="11">
                  <c:v>16.93</c:v>
                </c:pt>
                <c:pt idx="12">
                  <c:v>16.440000000000001</c:v>
                </c:pt>
                <c:pt idx="13">
                  <c:v>17.899999999999999</c:v>
                </c:pt>
                <c:pt idx="14">
                  <c:v>17.04</c:v>
                </c:pt>
              </c:numCache>
            </c:numRef>
          </c:val>
          <c:smooth val="0"/>
        </c:ser>
        <c:ser>
          <c:idx val="3"/>
          <c:order val="3"/>
          <c:tx>
            <c:strRef>
              <c:f>'08_11'!$A$26</c:f>
              <c:strCache>
                <c:ptCount val="1"/>
                <c:pt idx="0">
                  <c:v>Serbia</c:v>
                </c:pt>
              </c:strCache>
            </c:strRef>
          </c:tx>
          <c:cat>
            <c:numRef>
              <c:f>'08_11'!$B$22:$P$22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'08_11'!$B$26:$P$26</c:f>
              <c:numCache>
                <c:formatCode>General</c:formatCode>
                <c:ptCount val="15"/>
                <c:pt idx="0">
                  <c:v>17.55</c:v>
                </c:pt>
                <c:pt idx="1">
                  <c:v>17.32</c:v>
                </c:pt>
                <c:pt idx="2">
                  <c:v>19.95</c:v>
                </c:pt>
                <c:pt idx="3">
                  <c:v>16.37</c:v>
                </c:pt>
                <c:pt idx="4">
                  <c:v>15.87</c:v>
                </c:pt>
                <c:pt idx="5">
                  <c:v>16.8</c:v>
                </c:pt>
                <c:pt idx="6">
                  <c:v>16.989999999999998</c:v>
                </c:pt>
                <c:pt idx="7">
                  <c:v>17.78</c:v>
                </c:pt>
                <c:pt idx="8">
                  <c:v>19.95</c:v>
                </c:pt>
                <c:pt idx="9">
                  <c:v>22.28</c:v>
                </c:pt>
                <c:pt idx="10">
                  <c:v>21.45</c:v>
                </c:pt>
                <c:pt idx="11">
                  <c:v>23.05</c:v>
                </c:pt>
                <c:pt idx="12">
                  <c:v>23.92</c:v>
                </c:pt>
                <c:pt idx="13">
                  <c:v>23.37</c:v>
                </c:pt>
                <c:pt idx="14">
                  <c:v>0</c:v>
                </c:pt>
              </c:numCache>
            </c:numRef>
          </c:val>
          <c:smooth val="0"/>
        </c:ser>
        <c:dLbls>
          <c:showLegendKey val="0"/>
          <c:showVal val="0"/>
          <c:showCatName val="0"/>
          <c:showSerName val="0"/>
          <c:showPercent val="0"/>
          <c:showBubbleSize val="0"/>
        </c:dLbls>
        <c:marker val="1"/>
        <c:smooth val="0"/>
        <c:axId val="131920640"/>
        <c:axId val="133400448"/>
      </c:lineChart>
      <c:catAx>
        <c:axId val="131920640"/>
        <c:scaling>
          <c:orientation val="minMax"/>
        </c:scaling>
        <c:delete val="0"/>
        <c:axPos val="b"/>
        <c:numFmt formatCode="General" sourceLinked="1"/>
        <c:majorTickMark val="out"/>
        <c:minorTickMark val="none"/>
        <c:tickLblPos val="nextTo"/>
        <c:crossAx val="133400448"/>
        <c:crosses val="autoZero"/>
        <c:auto val="1"/>
        <c:lblAlgn val="ctr"/>
        <c:lblOffset val="100"/>
        <c:noMultiLvlLbl val="0"/>
      </c:catAx>
      <c:valAx>
        <c:axId val="1334004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1920640"/>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Investment share of GDP by institutional sectors, 2010-2024 (Percentage)</a:t>
            </a:r>
            <a:endParaRPr lang="en-US" sz="1200" b="0"/>
          </a:p>
          <a:p>
            <a:pPr>
              <a:defRPr sz="1400">
                <a:latin typeface="Calibri"/>
                <a:ea typeface="Calibri"/>
                <a:cs typeface="Calibri"/>
              </a:defRPr>
            </a:pPr>
            <a:r>
              <a:rPr lang="en-US" sz="1200" b="0"/>
              <a:t>SDG ind 08_11: freq=Annual, indic=Business investment</a:t>
            </a:r>
          </a:p>
        </c:rich>
      </c:tx>
      <c:layout/>
      <c:overlay val="0"/>
    </c:title>
    <c:autoTitleDeleted val="0"/>
    <c:plotArea>
      <c:layout/>
      <c:lineChart>
        <c:grouping val="standard"/>
        <c:varyColors val="0"/>
        <c:ser>
          <c:idx val="0"/>
          <c:order val="0"/>
          <c:tx>
            <c:strRef>
              <c:f>'08_11'!$A$34</c:f>
              <c:strCache>
                <c:ptCount val="1"/>
                <c:pt idx="0">
                  <c:v>European Union - 27 countries (from 2020)</c:v>
                </c:pt>
              </c:strCache>
            </c:strRef>
          </c:tx>
          <c:cat>
            <c:numRef>
              <c:f>'08_11'!$B$33:$P$33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'08_11'!$B$34:$P$34</c:f>
              <c:numCache>
                <c:formatCode>General</c:formatCode>
                <c:ptCount val="15"/>
                <c:pt idx="0">
                  <c:v>11.19</c:v>
                </c:pt>
                <c:pt idx="1">
                  <c:v>11.68</c:v>
                </c:pt>
                <c:pt idx="2">
                  <c:v>11.66</c:v>
                </c:pt>
                <c:pt idx="3">
                  <c:v>11.49</c:v>
                </c:pt>
                <c:pt idx="4">
                  <c:v>11.72</c:v>
                </c:pt>
                <c:pt idx="5">
                  <c:v>12.25</c:v>
                </c:pt>
                <c:pt idx="6">
                  <c:v>12.53</c:v>
                </c:pt>
                <c:pt idx="7">
                  <c:v>12.72</c:v>
                </c:pt>
                <c:pt idx="8">
                  <c:v>12.91</c:v>
                </c:pt>
                <c:pt idx="9">
                  <c:v>13.86</c:v>
                </c:pt>
                <c:pt idx="10">
                  <c:v>13.39</c:v>
                </c:pt>
                <c:pt idx="11">
                  <c:v>12.91</c:v>
                </c:pt>
                <c:pt idx="12">
                  <c:v>13.1</c:v>
                </c:pt>
                <c:pt idx="13">
                  <c:v>13.08</c:v>
                </c:pt>
                <c:pt idx="14">
                  <c:v>12.53</c:v>
                </c:pt>
              </c:numCache>
            </c:numRef>
          </c:val>
          <c:smooth val="0"/>
        </c:ser>
        <c:ser>
          <c:idx val="1"/>
          <c:order val="1"/>
          <c:tx>
            <c:strRef>
              <c:f>'08_11'!$A$35</c:f>
              <c:strCache>
                <c:ptCount val="1"/>
                <c:pt idx="0">
                  <c:v>Netherlands</c:v>
                </c:pt>
              </c:strCache>
            </c:strRef>
          </c:tx>
          <c:cat>
            <c:numRef>
              <c:f>'08_11'!$B$33:$P$33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'08_11'!$B$35:$P$35</c:f>
              <c:numCache>
                <c:formatCode>General</c:formatCode>
                <c:ptCount val="15"/>
                <c:pt idx="0">
                  <c:v>9.48</c:v>
                </c:pt>
                <c:pt idx="1">
                  <c:v>10.42</c:v>
                </c:pt>
                <c:pt idx="2">
                  <c:v>10.18</c:v>
                </c:pt>
                <c:pt idx="3">
                  <c:v>10.37</c:v>
                </c:pt>
                <c:pt idx="4">
                  <c:v>9.34</c:v>
                </c:pt>
                <c:pt idx="5">
                  <c:v>13.26</c:v>
                </c:pt>
                <c:pt idx="6">
                  <c:v>10.43</c:v>
                </c:pt>
                <c:pt idx="7">
                  <c:v>10.53</c:v>
                </c:pt>
                <c:pt idx="8">
                  <c:v>10.31</c:v>
                </c:pt>
                <c:pt idx="9">
                  <c:v>10.89</c:v>
                </c:pt>
                <c:pt idx="10">
                  <c:v>10.65</c:v>
                </c:pt>
                <c:pt idx="11">
                  <c:v>10.43</c:v>
                </c:pt>
                <c:pt idx="12">
                  <c:v>10.49</c:v>
                </c:pt>
                <c:pt idx="13">
                  <c:v>10.48</c:v>
                </c:pt>
                <c:pt idx="14">
                  <c:v>10.17</c:v>
                </c:pt>
              </c:numCache>
            </c:numRef>
          </c:val>
          <c:smooth val="0"/>
        </c:ser>
        <c:ser>
          <c:idx val="2"/>
          <c:order val="2"/>
          <c:tx>
            <c:strRef>
              <c:f>'08_11'!$A$36</c:f>
              <c:strCache>
                <c:ptCount val="1"/>
                <c:pt idx="0">
                  <c:v>Poland</c:v>
                </c:pt>
              </c:strCache>
            </c:strRef>
          </c:tx>
          <c:cat>
            <c:numRef>
              <c:f>'08_11'!$B$33:$P$33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'08_11'!$B$36:$P$36</c:f>
              <c:numCache>
                <c:formatCode>General</c:formatCode>
                <c:ptCount val="15"/>
                <c:pt idx="0">
                  <c:v>8.64</c:v>
                </c:pt>
                <c:pt idx="1">
                  <c:v>9.34</c:v>
                </c:pt>
                <c:pt idx="2">
                  <c:v>9.3699999999999992</c:v>
                </c:pt>
                <c:pt idx="3">
                  <c:v>9.7799999999999994</c:v>
                </c:pt>
                <c:pt idx="4">
                  <c:v>10.32</c:v>
                </c:pt>
                <c:pt idx="5">
                  <c:v>10.96</c:v>
                </c:pt>
                <c:pt idx="6">
                  <c:v>10.37</c:v>
                </c:pt>
                <c:pt idx="7">
                  <c:v>9.4600000000000009</c:v>
                </c:pt>
                <c:pt idx="8">
                  <c:v>10.54</c:v>
                </c:pt>
                <c:pt idx="9">
                  <c:v>11.05</c:v>
                </c:pt>
                <c:pt idx="10">
                  <c:v>10.45</c:v>
                </c:pt>
                <c:pt idx="11">
                  <c:v>8.9700000000000006</c:v>
                </c:pt>
                <c:pt idx="12">
                  <c:v>8.99</c:v>
                </c:pt>
                <c:pt idx="13">
                  <c:v>9.36</c:v>
                </c:pt>
                <c:pt idx="14">
                  <c:v>8.82</c:v>
                </c:pt>
              </c:numCache>
            </c:numRef>
          </c:val>
          <c:smooth val="0"/>
        </c:ser>
        <c:ser>
          <c:idx val="3"/>
          <c:order val="3"/>
          <c:tx>
            <c:strRef>
              <c:f>'08_11'!$A$37</c:f>
              <c:strCache>
                <c:ptCount val="1"/>
                <c:pt idx="0">
                  <c:v>Serbia</c:v>
                </c:pt>
              </c:strCache>
            </c:strRef>
          </c:tx>
          <c:cat>
            <c:numRef>
              <c:f>'08_11'!$B$33:$P$33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'08_11'!$B$37:$P$37</c:f>
              <c:numCache>
                <c:formatCode>General</c:formatCode>
                <c:ptCount val="15"/>
                <c:pt idx="0">
                  <c:v>10.7</c:v>
                </c:pt>
                <c:pt idx="1">
                  <c:v>10.45</c:v>
                </c:pt>
                <c:pt idx="2">
                  <c:v>13.42</c:v>
                </c:pt>
                <c:pt idx="3">
                  <c:v>11.61</c:v>
                </c:pt>
                <c:pt idx="4">
                  <c:v>10.43</c:v>
                </c:pt>
                <c:pt idx="5">
                  <c:v>11.18</c:v>
                </c:pt>
                <c:pt idx="6">
                  <c:v>10.65</c:v>
                </c:pt>
                <c:pt idx="7">
                  <c:v>10.220000000000001</c:v>
                </c:pt>
                <c:pt idx="8">
                  <c:v>11.91</c:v>
                </c:pt>
                <c:pt idx="9">
                  <c:v>13.31</c:v>
                </c:pt>
                <c:pt idx="10">
                  <c:v>12.4</c:v>
                </c:pt>
                <c:pt idx="11">
                  <c:v>12.58</c:v>
                </c:pt>
                <c:pt idx="12">
                  <c:v>13.71</c:v>
                </c:pt>
                <c:pt idx="13">
                  <c:v>13.09</c:v>
                </c:pt>
                <c:pt idx="14">
                  <c:v>0</c:v>
                </c:pt>
              </c:numCache>
            </c:numRef>
          </c:val>
          <c:smooth val="0"/>
        </c:ser>
        <c:dLbls>
          <c:showLegendKey val="0"/>
          <c:showVal val="0"/>
          <c:showCatName val="0"/>
          <c:showSerName val="0"/>
          <c:showPercent val="0"/>
          <c:showBubbleSize val="0"/>
        </c:dLbls>
        <c:marker val="1"/>
        <c:smooth val="0"/>
        <c:axId val="172264064"/>
        <c:axId val="172281216"/>
      </c:lineChart>
      <c:catAx>
        <c:axId val="172264064"/>
        <c:scaling>
          <c:orientation val="minMax"/>
        </c:scaling>
        <c:delete val="0"/>
        <c:axPos val="b"/>
        <c:numFmt formatCode="General" sourceLinked="1"/>
        <c:majorTickMark val="out"/>
        <c:minorTickMark val="none"/>
        <c:tickLblPos val="nextTo"/>
        <c:crossAx val="172281216"/>
        <c:crosses val="autoZero"/>
        <c:auto val="1"/>
        <c:lblAlgn val="ctr"/>
        <c:lblOffset val="100"/>
        <c:noMultiLvlLbl val="0"/>
      </c:catAx>
      <c:valAx>
        <c:axId val="1722812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2264064"/>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Investment share of GDP by institutional sectors, 2010-2024 (Percentage)</a:t>
            </a:r>
            <a:endParaRPr sz="1200" b="0"/>
          </a:p>
          <a:p>
            <a:pPr>
              <a:defRPr sz="1400">
                <a:latin typeface="Calibri"/>
                <a:ea typeface="Calibri"/>
                <a:cs typeface="Calibri"/>
              </a:defRPr>
            </a:pPr>
            <a:r>
              <a:rPr sz="1200" b="0"/>
              <a:t>SDG ind 08_11: freq=Annual, indic=Government investment</a:t>
            </a:r>
          </a:p>
        </c:rich>
      </c:tx>
      <c:overlay val="0"/>
    </c:title>
    <c:autoTitleDeleted val="0"/>
    <c:plotArea>
      <c:layout/>
      <c:lineChart>
        <c:grouping val="standard"/>
        <c:varyColors val="0"/>
        <c:ser>
          <c:idx val="0"/>
          <c:order val="0"/>
          <c:tx>
            <c:strRef>
              <c:f>'08_11'!$A$45</c:f>
              <c:strCache>
                <c:ptCount val="1"/>
                <c:pt idx="0">
                  <c:v>European Union - 27 countries (from 2020)</c:v>
                </c:pt>
              </c:strCache>
            </c:strRef>
          </c:tx>
          <c:cat>
            <c:numRef>
              <c:f>'08_11'!$B$44:$P$44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'08_11'!$B$45:$P$45</c:f>
              <c:numCache>
                <c:formatCode>General</c:formatCode>
                <c:ptCount val="15"/>
                <c:pt idx="0">
                  <c:v>3.8</c:v>
                </c:pt>
                <c:pt idx="1">
                  <c:v>3.52</c:v>
                </c:pt>
                <c:pt idx="2">
                  <c:v>3.36</c:v>
                </c:pt>
                <c:pt idx="3">
                  <c:v>3.25</c:v>
                </c:pt>
                <c:pt idx="4">
                  <c:v>3.17</c:v>
                </c:pt>
                <c:pt idx="5">
                  <c:v>3.19</c:v>
                </c:pt>
                <c:pt idx="6">
                  <c:v>2.95</c:v>
                </c:pt>
                <c:pt idx="7">
                  <c:v>2.96</c:v>
                </c:pt>
                <c:pt idx="8">
                  <c:v>3.09</c:v>
                </c:pt>
                <c:pt idx="9">
                  <c:v>3.18</c:v>
                </c:pt>
                <c:pt idx="10">
                  <c:v>3.47</c:v>
                </c:pt>
                <c:pt idx="11">
                  <c:v>3.39</c:v>
                </c:pt>
                <c:pt idx="12">
                  <c:v>3.33</c:v>
                </c:pt>
                <c:pt idx="13">
                  <c:v>3.59</c:v>
                </c:pt>
                <c:pt idx="14">
                  <c:v>3.68</c:v>
                </c:pt>
              </c:numCache>
            </c:numRef>
          </c:val>
          <c:smooth val="0"/>
        </c:ser>
        <c:ser>
          <c:idx val="1"/>
          <c:order val="1"/>
          <c:tx>
            <c:strRef>
              <c:f>'08_11'!$A$46</c:f>
              <c:strCache>
                <c:ptCount val="1"/>
                <c:pt idx="0">
                  <c:v>Netherlands</c:v>
                </c:pt>
              </c:strCache>
            </c:strRef>
          </c:tx>
          <c:cat>
            <c:numRef>
              <c:f>'08_11'!$B$44:$P$44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'08_11'!$B$46:$P$46</c:f>
              <c:numCache>
                <c:formatCode>General</c:formatCode>
                <c:ptCount val="15"/>
                <c:pt idx="0">
                  <c:v>4.25</c:v>
                </c:pt>
                <c:pt idx="1">
                  <c:v>4.25</c:v>
                </c:pt>
                <c:pt idx="2">
                  <c:v>3.86</c:v>
                </c:pt>
                <c:pt idx="3">
                  <c:v>3.74</c:v>
                </c:pt>
                <c:pt idx="4">
                  <c:v>3.56</c:v>
                </c:pt>
                <c:pt idx="5">
                  <c:v>3.6</c:v>
                </c:pt>
                <c:pt idx="6">
                  <c:v>3.45</c:v>
                </c:pt>
                <c:pt idx="7">
                  <c:v>3.38</c:v>
                </c:pt>
                <c:pt idx="8">
                  <c:v>3.34</c:v>
                </c:pt>
                <c:pt idx="9">
                  <c:v>3.39</c:v>
                </c:pt>
                <c:pt idx="10">
                  <c:v>3.65</c:v>
                </c:pt>
                <c:pt idx="11">
                  <c:v>3.41</c:v>
                </c:pt>
                <c:pt idx="12">
                  <c:v>3.18</c:v>
                </c:pt>
                <c:pt idx="13">
                  <c:v>3.31</c:v>
                </c:pt>
                <c:pt idx="14">
                  <c:v>3.29</c:v>
                </c:pt>
              </c:numCache>
            </c:numRef>
          </c:val>
          <c:smooth val="0"/>
        </c:ser>
        <c:ser>
          <c:idx val="2"/>
          <c:order val="2"/>
          <c:tx>
            <c:strRef>
              <c:f>'08_11'!$A$47</c:f>
              <c:strCache>
                <c:ptCount val="1"/>
                <c:pt idx="0">
                  <c:v>Poland</c:v>
                </c:pt>
              </c:strCache>
            </c:strRef>
          </c:tx>
          <c:cat>
            <c:numRef>
              <c:f>'08_11'!$B$44:$P$44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'08_11'!$B$47:$P$47</c:f>
              <c:numCache>
                <c:formatCode>General</c:formatCode>
                <c:ptCount val="15"/>
                <c:pt idx="0">
                  <c:v>5.7</c:v>
                </c:pt>
                <c:pt idx="1">
                  <c:v>6.02</c:v>
                </c:pt>
                <c:pt idx="2">
                  <c:v>4.88</c:v>
                </c:pt>
                <c:pt idx="3">
                  <c:v>4.29</c:v>
                </c:pt>
                <c:pt idx="4">
                  <c:v>4.7</c:v>
                </c:pt>
                <c:pt idx="5">
                  <c:v>4.53</c:v>
                </c:pt>
                <c:pt idx="6">
                  <c:v>3.29</c:v>
                </c:pt>
                <c:pt idx="7">
                  <c:v>3.78</c:v>
                </c:pt>
                <c:pt idx="8">
                  <c:v>4.6100000000000003</c:v>
                </c:pt>
                <c:pt idx="9">
                  <c:v>4.2699999999999996</c:v>
                </c:pt>
                <c:pt idx="10">
                  <c:v>4.42</c:v>
                </c:pt>
                <c:pt idx="11">
                  <c:v>4.08</c:v>
                </c:pt>
                <c:pt idx="12">
                  <c:v>3.76</c:v>
                </c:pt>
                <c:pt idx="13">
                  <c:v>5.1100000000000003</c:v>
                </c:pt>
                <c:pt idx="14">
                  <c:v>4.83</c:v>
                </c:pt>
              </c:numCache>
            </c:numRef>
          </c:val>
          <c:smooth val="0"/>
        </c:ser>
        <c:ser>
          <c:idx val="3"/>
          <c:order val="3"/>
          <c:tx>
            <c:strRef>
              <c:f>'08_11'!$A$48</c:f>
              <c:strCache>
                <c:ptCount val="1"/>
                <c:pt idx="0">
                  <c:v>Serbia</c:v>
                </c:pt>
              </c:strCache>
            </c:strRef>
          </c:tx>
          <c:cat>
            <c:numRef>
              <c:f>'08_11'!$B$44:$P$44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'08_11'!$B$48:$P$48</c:f>
              <c:numCache>
                <c:formatCode>General</c:formatCode>
                <c:ptCount val="15"/>
                <c:pt idx="0">
                  <c:v>3.49</c:v>
                </c:pt>
                <c:pt idx="1">
                  <c:v>3.79</c:v>
                </c:pt>
                <c:pt idx="2">
                  <c:v>3.63</c:v>
                </c:pt>
                <c:pt idx="3">
                  <c:v>2.3199999999999998</c:v>
                </c:pt>
                <c:pt idx="4">
                  <c:v>2.8</c:v>
                </c:pt>
                <c:pt idx="5">
                  <c:v>3.05</c:v>
                </c:pt>
                <c:pt idx="6">
                  <c:v>3.41</c:v>
                </c:pt>
                <c:pt idx="7">
                  <c:v>4.1100000000000003</c:v>
                </c:pt>
                <c:pt idx="8">
                  <c:v>4.66</c:v>
                </c:pt>
                <c:pt idx="9">
                  <c:v>5.3</c:v>
                </c:pt>
                <c:pt idx="10">
                  <c:v>5.32</c:v>
                </c:pt>
                <c:pt idx="11">
                  <c:v>6.47</c:v>
                </c:pt>
                <c:pt idx="12">
                  <c:v>6.17</c:v>
                </c:pt>
                <c:pt idx="13">
                  <c:v>6.56</c:v>
                </c:pt>
                <c:pt idx="14">
                  <c:v>0</c:v>
                </c:pt>
              </c:numCache>
            </c:numRef>
          </c:val>
          <c:smooth val="0"/>
        </c:ser>
        <c:dLbls>
          <c:showLegendKey val="0"/>
          <c:showVal val="0"/>
          <c:showCatName val="0"/>
          <c:showSerName val="0"/>
          <c:showPercent val="0"/>
          <c:showBubbleSize val="0"/>
        </c:dLbls>
        <c:marker val="1"/>
        <c:smooth val="0"/>
        <c:axId val="176060672"/>
        <c:axId val="176115712"/>
      </c:lineChart>
      <c:catAx>
        <c:axId val="176060672"/>
        <c:scaling>
          <c:orientation val="minMax"/>
        </c:scaling>
        <c:delete val="0"/>
        <c:axPos val="b"/>
        <c:numFmt formatCode="General" sourceLinked="1"/>
        <c:majorTickMark val="out"/>
        <c:minorTickMark val="none"/>
        <c:tickLblPos val="nextTo"/>
        <c:crossAx val="176115712"/>
        <c:crosses val="autoZero"/>
        <c:auto val="1"/>
        <c:lblAlgn val="ctr"/>
        <c:lblOffset val="100"/>
        <c:noMultiLvlLbl val="0"/>
      </c:catAx>
      <c:valAx>
        <c:axId val="176115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6060672"/>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Investment share of GDP by institutional sectors, 2010-2024 (Percentage)</a:t>
            </a:r>
            <a:endParaRPr sz="1200" b="0"/>
          </a:p>
          <a:p>
            <a:pPr>
              <a:defRPr sz="1400">
                <a:latin typeface="Calibri"/>
                <a:ea typeface="Calibri"/>
                <a:cs typeface="Calibri"/>
              </a:defRPr>
            </a:pPr>
            <a:r>
              <a:rPr sz="1200" b="0"/>
              <a:t>SDG ind 08_11: freq=Annual, indic=Households investment</a:t>
            </a:r>
          </a:p>
        </c:rich>
      </c:tx>
      <c:overlay val="0"/>
    </c:title>
    <c:autoTitleDeleted val="0"/>
    <c:plotArea>
      <c:layout/>
      <c:lineChart>
        <c:grouping val="standard"/>
        <c:varyColors val="0"/>
        <c:ser>
          <c:idx val="0"/>
          <c:order val="0"/>
          <c:tx>
            <c:strRef>
              <c:f>'08_11'!$A$56</c:f>
              <c:strCache>
                <c:ptCount val="1"/>
                <c:pt idx="0">
                  <c:v>European Union - 27 countries (from 2020)</c:v>
                </c:pt>
              </c:strCache>
            </c:strRef>
          </c:tx>
          <c:cat>
            <c:numRef>
              <c:f>'08_11'!$B$55:$P$55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'08_11'!$B$56:$P$56</c:f>
              <c:numCache>
                <c:formatCode>General</c:formatCode>
                <c:ptCount val="15"/>
                <c:pt idx="0">
                  <c:v>5.82</c:v>
                </c:pt>
                <c:pt idx="1">
                  <c:v>5.68</c:v>
                </c:pt>
                <c:pt idx="2">
                  <c:v>5.44</c:v>
                </c:pt>
                <c:pt idx="3">
                  <c:v>5.13</c:v>
                </c:pt>
                <c:pt idx="4">
                  <c:v>5.0599999999999996</c:v>
                </c:pt>
                <c:pt idx="5">
                  <c:v>4.93</c:v>
                </c:pt>
                <c:pt idx="6">
                  <c:v>5.0599999999999996</c:v>
                </c:pt>
                <c:pt idx="7">
                  <c:v>5.15</c:v>
                </c:pt>
                <c:pt idx="8">
                  <c:v>5.24</c:v>
                </c:pt>
                <c:pt idx="9">
                  <c:v>5.28</c:v>
                </c:pt>
                <c:pt idx="10">
                  <c:v>5.42</c:v>
                </c:pt>
                <c:pt idx="11">
                  <c:v>5.88</c:v>
                </c:pt>
                <c:pt idx="12">
                  <c:v>6.04</c:v>
                </c:pt>
                <c:pt idx="13">
                  <c:v>5.83</c:v>
                </c:pt>
                <c:pt idx="14">
                  <c:v>5.43</c:v>
                </c:pt>
              </c:numCache>
            </c:numRef>
          </c:val>
          <c:smooth val="0"/>
        </c:ser>
        <c:ser>
          <c:idx val="1"/>
          <c:order val="1"/>
          <c:tx>
            <c:strRef>
              <c:f>'08_11'!$A$57</c:f>
              <c:strCache>
                <c:ptCount val="1"/>
                <c:pt idx="0">
                  <c:v>Netherlands</c:v>
                </c:pt>
              </c:strCache>
            </c:strRef>
          </c:tx>
          <c:cat>
            <c:numRef>
              <c:f>'08_11'!$B$55:$P$55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'08_11'!$B$57:$P$57</c:f>
              <c:numCache>
                <c:formatCode>General</c:formatCode>
                <c:ptCount val="15"/>
                <c:pt idx="0">
                  <c:v>5.71</c:v>
                </c:pt>
                <c:pt idx="1">
                  <c:v>5.26</c:v>
                </c:pt>
                <c:pt idx="2">
                  <c:v>4.5599999999999996</c:v>
                </c:pt>
                <c:pt idx="3">
                  <c:v>4.09</c:v>
                </c:pt>
                <c:pt idx="4">
                  <c:v>4.49</c:v>
                </c:pt>
                <c:pt idx="5">
                  <c:v>4.95</c:v>
                </c:pt>
                <c:pt idx="6">
                  <c:v>5.41</c:v>
                </c:pt>
                <c:pt idx="7">
                  <c:v>5.85</c:v>
                </c:pt>
                <c:pt idx="8">
                  <c:v>6.3</c:v>
                </c:pt>
                <c:pt idx="9">
                  <c:v>6.63</c:v>
                </c:pt>
                <c:pt idx="10">
                  <c:v>6.98</c:v>
                </c:pt>
                <c:pt idx="11">
                  <c:v>6.85</c:v>
                </c:pt>
                <c:pt idx="12">
                  <c:v>6.8</c:v>
                </c:pt>
                <c:pt idx="13">
                  <c:v>6.56</c:v>
                </c:pt>
                <c:pt idx="14">
                  <c:v>6.39</c:v>
                </c:pt>
              </c:numCache>
            </c:numRef>
          </c:val>
          <c:smooth val="0"/>
        </c:ser>
        <c:ser>
          <c:idx val="2"/>
          <c:order val="2"/>
          <c:tx>
            <c:strRef>
              <c:f>'08_11'!$A$58</c:f>
              <c:strCache>
                <c:ptCount val="1"/>
                <c:pt idx="0">
                  <c:v>Poland</c:v>
                </c:pt>
              </c:strCache>
            </c:strRef>
          </c:tx>
          <c:cat>
            <c:numRef>
              <c:f>'08_11'!$B$55:$P$55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'08_11'!$B$58:$P$58</c:f>
              <c:numCache>
                <c:formatCode>General</c:formatCode>
                <c:ptCount val="15"/>
                <c:pt idx="0">
                  <c:v>5.27</c:v>
                </c:pt>
                <c:pt idx="1">
                  <c:v>5.03</c:v>
                </c:pt>
                <c:pt idx="2">
                  <c:v>5.18</c:v>
                </c:pt>
                <c:pt idx="3">
                  <c:v>4.7300000000000004</c:v>
                </c:pt>
                <c:pt idx="4">
                  <c:v>4.96</c:v>
                </c:pt>
                <c:pt idx="5">
                  <c:v>4.76</c:v>
                </c:pt>
                <c:pt idx="6">
                  <c:v>4.6900000000000004</c:v>
                </c:pt>
                <c:pt idx="7">
                  <c:v>4.2300000000000004</c:v>
                </c:pt>
                <c:pt idx="8">
                  <c:v>3.6</c:v>
                </c:pt>
                <c:pt idx="9">
                  <c:v>3.83</c:v>
                </c:pt>
                <c:pt idx="10">
                  <c:v>3.53</c:v>
                </c:pt>
                <c:pt idx="11">
                  <c:v>3.88</c:v>
                </c:pt>
                <c:pt idx="12">
                  <c:v>3.69</c:v>
                </c:pt>
                <c:pt idx="13">
                  <c:v>3.43</c:v>
                </c:pt>
                <c:pt idx="14">
                  <c:v>3.39</c:v>
                </c:pt>
              </c:numCache>
            </c:numRef>
          </c:val>
          <c:smooth val="0"/>
        </c:ser>
        <c:ser>
          <c:idx val="3"/>
          <c:order val="3"/>
          <c:tx>
            <c:strRef>
              <c:f>'08_11'!$A$59</c:f>
              <c:strCache>
                <c:ptCount val="1"/>
                <c:pt idx="0">
                  <c:v>Serbia</c:v>
                </c:pt>
              </c:strCache>
            </c:strRef>
          </c:tx>
          <c:cat>
            <c:numRef>
              <c:f>'08_11'!$B$55:$P$55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'08_11'!$B$59:$P$59</c:f>
              <c:numCache>
                <c:formatCode>General</c:formatCode>
                <c:ptCount val="15"/>
                <c:pt idx="0">
                  <c:v>3.36</c:v>
                </c:pt>
                <c:pt idx="1">
                  <c:v>3.09</c:v>
                </c:pt>
                <c:pt idx="2">
                  <c:v>2.9</c:v>
                </c:pt>
                <c:pt idx="3">
                  <c:v>2.4500000000000002</c:v>
                </c:pt>
                <c:pt idx="4">
                  <c:v>2.63</c:v>
                </c:pt>
                <c:pt idx="5">
                  <c:v>2.57</c:v>
                </c:pt>
                <c:pt idx="6">
                  <c:v>2.94</c:v>
                </c:pt>
                <c:pt idx="7">
                  <c:v>3.45</c:v>
                </c:pt>
                <c:pt idx="8">
                  <c:v>3.38</c:v>
                </c:pt>
                <c:pt idx="9">
                  <c:v>3.67</c:v>
                </c:pt>
                <c:pt idx="10">
                  <c:v>3.73</c:v>
                </c:pt>
                <c:pt idx="11">
                  <c:v>4.01</c:v>
                </c:pt>
                <c:pt idx="12">
                  <c:v>4.04</c:v>
                </c:pt>
                <c:pt idx="13">
                  <c:v>3.72</c:v>
                </c:pt>
                <c:pt idx="14">
                  <c:v>0</c:v>
                </c:pt>
              </c:numCache>
            </c:numRef>
          </c:val>
          <c:smooth val="0"/>
        </c:ser>
        <c:dLbls>
          <c:showLegendKey val="0"/>
          <c:showVal val="0"/>
          <c:showCatName val="0"/>
          <c:showSerName val="0"/>
          <c:showPercent val="0"/>
          <c:showBubbleSize val="0"/>
        </c:dLbls>
        <c:marker val="1"/>
        <c:smooth val="0"/>
        <c:axId val="176265088"/>
        <c:axId val="176266624"/>
      </c:lineChart>
      <c:catAx>
        <c:axId val="176265088"/>
        <c:scaling>
          <c:orientation val="minMax"/>
        </c:scaling>
        <c:delete val="0"/>
        <c:axPos val="b"/>
        <c:numFmt formatCode="General" sourceLinked="1"/>
        <c:majorTickMark val="out"/>
        <c:minorTickMark val="none"/>
        <c:tickLblPos val="nextTo"/>
        <c:crossAx val="176266624"/>
        <c:crosses val="autoZero"/>
        <c:auto val="1"/>
        <c:lblAlgn val="ctr"/>
        <c:lblOffset val="100"/>
        <c:noMultiLvlLbl val="0"/>
      </c:catAx>
      <c:valAx>
        <c:axId val="1762666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6265088"/>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Young persons neither in employment nor in education and training (NEET) by sex, 2010-2025 (Percentage of total population)</a:t>
            </a:r>
            <a:endParaRPr sz="1200" b="0"/>
          </a:p>
          <a:p>
            <a:pPr>
              <a:defRPr sz="1400">
                <a:latin typeface="Calibri"/>
                <a:ea typeface="Calibri"/>
                <a:cs typeface="Calibri"/>
              </a:defRPr>
            </a:pPr>
            <a:r>
              <a:rPr sz="1200" b="0"/>
              <a:t>SDG ind 08_20: freq=Annual, Sex = Total, Age = From 15 to 29 years</a:t>
            </a:r>
          </a:p>
        </c:rich>
      </c:tx>
      <c:overlay val="0"/>
    </c:title>
    <c:autoTitleDeleted val="0"/>
    <c:plotArea>
      <c:layout/>
      <c:lineChart>
        <c:grouping val="standard"/>
        <c:varyColors val="0"/>
        <c:ser>
          <c:idx val="0"/>
          <c:order val="0"/>
          <c:tx>
            <c:strRef>
              <c:f>'08_20'!$A$23</c:f>
              <c:strCache>
                <c:ptCount val="1"/>
                <c:pt idx="0">
                  <c:v>European Union - 27 countries (from 2020)</c:v>
                </c:pt>
              </c:strCache>
            </c:strRef>
          </c:tx>
          <c:cat>
            <c:numRef>
              <c:f>'08_20'!$B$22:$Q$22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'08_20'!$B$23:$Q$23</c:f>
              <c:numCache>
                <c:formatCode>General</c:formatCode>
                <c:ptCount val="16"/>
                <c:pt idx="0">
                  <c:v>15.4</c:v>
                </c:pt>
                <c:pt idx="1">
                  <c:v>15.4</c:v>
                </c:pt>
                <c:pt idx="2">
                  <c:v>15.9</c:v>
                </c:pt>
                <c:pt idx="3">
                  <c:v>16.3</c:v>
                </c:pt>
                <c:pt idx="4">
                  <c:v>15.9</c:v>
                </c:pt>
                <c:pt idx="5">
                  <c:v>15.4</c:v>
                </c:pt>
                <c:pt idx="6">
                  <c:v>14.7</c:v>
                </c:pt>
                <c:pt idx="7">
                  <c:v>13.9</c:v>
                </c:pt>
                <c:pt idx="8">
                  <c:v>13.3</c:v>
                </c:pt>
                <c:pt idx="9">
                  <c:v>12.8</c:v>
                </c:pt>
                <c:pt idx="10">
                  <c:v>14</c:v>
                </c:pt>
                <c:pt idx="11">
                  <c:v>13.1</c:v>
                </c:pt>
                <c:pt idx="12">
                  <c:v>11.7</c:v>
                </c:pt>
                <c:pt idx="13">
                  <c:v>11.2</c:v>
                </c:pt>
                <c:pt idx="14">
                  <c:v>11.1</c:v>
                </c:pt>
                <c:pt idx="15">
                  <c:v>10.9</c:v>
                </c:pt>
              </c:numCache>
            </c:numRef>
          </c:val>
          <c:smooth val="0"/>
        </c:ser>
        <c:ser>
          <c:idx val="1"/>
          <c:order val="1"/>
          <c:tx>
            <c:strRef>
              <c:f>'08_20'!$A$24</c:f>
              <c:strCache>
                <c:ptCount val="1"/>
                <c:pt idx="0">
                  <c:v>Netherlands</c:v>
                </c:pt>
              </c:strCache>
            </c:strRef>
          </c:tx>
          <c:cat>
            <c:numRef>
              <c:f>'08_20'!$B$22:$Q$22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'08_20'!$B$24:$Q$24</c:f>
              <c:numCache>
                <c:formatCode>General</c:formatCode>
                <c:ptCount val="16"/>
                <c:pt idx="0">
                  <c:v>6.8</c:v>
                </c:pt>
                <c:pt idx="1">
                  <c:v>6.5</c:v>
                </c:pt>
                <c:pt idx="2">
                  <c:v>7.2</c:v>
                </c:pt>
                <c:pt idx="3">
                  <c:v>8.1999999999999993</c:v>
                </c:pt>
                <c:pt idx="4">
                  <c:v>8.1999999999999993</c:v>
                </c:pt>
                <c:pt idx="5">
                  <c:v>7.3</c:v>
                </c:pt>
                <c:pt idx="6">
                  <c:v>6.9</c:v>
                </c:pt>
                <c:pt idx="7">
                  <c:v>6.5</c:v>
                </c:pt>
                <c:pt idx="8">
                  <c:v>6.3</c:v>
                </c:pt>
                <c:pt idx="9">
                  <c:v>6.3</c:v>
                </c:pt>
                <c:pt idx="10">
                  <c:v>6.3</c:v>
                </c:pt>
                <c:pt idx="11">
                  <c:v>3.9</c:v>
                </c:pt>
                <c:pt idx="12">
                  <c:v>4.2</c:v>
                </c:pt>
                <c:pt idx="13">
                  <c:v>4.7</c:v>
                </c:pt>
                <c:pt idx="14">
                  <c:v>4.9000000000000004</c:v>
                </c:pt>
                <c:pt idx="15">
                  <c:v>5.3</c:v>
                </c:pt>
              </c:numCache>
            </c:numRef>
          </c:val>
          <c:smooth val="0"/>
        </c:ser>
        <c:ser>
          <c:idx val="2"/>
          <c:order val="2"/>
          <c:tx>
            <c:strRef>
              <c:f>'08_20'!$A$25</c:f>
              <c:strCache>
                <c:ptCount val="1"/>
                <c:pt idx="0">
                  <c:v>Poland</c:v>
                </c:pt>
              </c:strCache>
            </c:strRef>
          </c:tx>
          <c:cat>
            <c:numRef>
              <c:f>'08_20'!$B$22:$Q$22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'08_20'!$B$25:$Q$25</c:f>
              <c:numCache>
                <c:formatCode>General</c:formatCode>
                <c:ptCount val="16"/>
                <c:pt idx="0">
                  <c:v>14.9</c:v>
                </c:pt>
                <c:pt idx="1">
                  <c:v>15.4</c:v>
                </c:pt>
                <c:pt idx="2">
                  <c:v>15.9</c:v>
                </c:pt>
                <c:pt idx="3">
                  <c:v>16.399999999999999</c:v>
                </c:pt>
                <c:pt idx="4">
                  <c:v>15.7</c:v>
                </c:pt>
                <c:pt idx="5">
                  <c:v>14.9</c:v>
                </c:pt>
                <c:pt idx="6">
                  <c:v>14</c:v>
                </c:pt>
                <c:pt idx="7">
                  <c:v>13</c:v>
                </c:pt>
                <c:pt idx="8">
                  <c:v>12.2</c:v>
                </c:pt>
                <c:pt idx="9">
                  <c:v>11.4</c:v>
                </c:pt>
                <c:pt idx="10">
                  <c:v>12.5</c:v>
                </c:pt>
                <c:pt idx="11">
                  <c:v>13.2</c:v>
                </c:pt>
                <c:pt idx="12">
                  <c:v>10.7</c:v>
                </c:pt>
                <c:pt idx="13">
                  <c:v>9.1</c:v>
                </c:pt>
                <c:pt idx="14">
                  <c:v>9.4</c:v>
                </c:pt>
                <c:pt idx="15">
                  <c:v>9.1999999999999993</c:v>
                </c:pt>
              </c:numCache>
            </c:numRef>
          </c:val>
          <c:smooth val="0"/>
        </c:ser>
        <c:ser>
          <c:idx val="3"/>
          <c:order val="3"/>
          <c:tx>
            <c:strRef>
              <c:f>'08_20'!$A$26</c:f>
              <c:strCache>
                <c:ptCount val="1"/>
                <c:pt idx="0">
                  <c:v>Serbia</c:v>
                </c:pt>
              </c:strCache>
            </c:strRef>
          </c:tx>
          <c:cat>
            <c:numRef>
              <c:f>'08_20'!$B$22:$Q$22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'08_20'!$B$26:$Q$26</c:f>
              <c:numCache>
                <c:formatCode>General</c:formatCode>
                <c:ptCount val="16"/>
                <c:pt idx="0">
                  <c:v>28.8</c:v>
                </c:pt>
                <c:pt idx="1">
                  <c:v>29.8</c:v>
                </c:pt>
                <c:pt idx="2">
                  <c:v>29.6</c:v>
                </c:pt>
                <c:pt idx="3">
                  <c:v>28.6</c:v>
                </c:pt>
                <c:pt idx="4">
                  <c:v>26.4</c:v>
                </c:pt>
                <c:pt idx="5">
                  <c:v>25.5</c:v>
                </c:pt>
                <c:pt idx="6">
                  <c:v>23.1</c:v>
                </c:pt>
                <c:pt idx="7">
                  <c:v>22.5</c:v>
                </c:pt>
                <c:pt idx="8">
                  <c:v>20.8</c:v>
                </c:pt>
                <c:pt idx="9">
                  <c:v>19.7</c:v>
                </c:pt>
                <c:pt idx="10">
                  <c:v>20.8</c:v>
                </c:pt>
                <c:pt idx="11">
                  <c:v>19.100000000000001</c:v>
                </c:pt>
                <c:pt idx="12">
                  <c:v>15.4</c:v>
                </c:pt>
                <c:pt idx="13">
                  <c:v>15.2</c:v>
                </c:pt>
                <c:pt idx="14">
                  <c:v>14.9</c:v>
                </c:pt>
                <c:pt idx="15">
                  <c:v>15.1</c:v>
                </c:pt>
              </c:numCache>
            </c:numRef>
          </c:val>
          <c:smooth val="0"/>
        </c:ser>
        <c:dLbls>
          <c:showLegendKey val="0"/>
          <c:showVal val="0"/>
          <c:showCatName val="0"/>
          <c:showSerName val="0"/>
          <c:showPercent val="0"/>
          <c:showBubbleSize val="0"/>
        </c:dLbls>
        <c:marker val="1"/>
        <c:smooth val="0"/>
        <c:axId val="176591616"/>
        <c:axId val="176593152"/>
      </c:lineChart>
      <c:catAx>
        <c:axId val="176591616"/>
        <c:scaling>
          <c:orientation val="minMax"/>
        </c:scaling>
        <c:delete val="0"/>
        <c:axPos val="b"/>
        <c:numFmt formatCode="General" sourceLinked="1"/>
        <c:majorTickMark val="out"/>
        <c:minorTickMark val="none"/>
        <c:tickLblPos val="nextTo"/>
        <c:crossAx val="176593152"/>
        <c:crosses val="autoZero"/>
        <c:auto val="1"/>
        <c:lblAlgn val="ctr"/>
        <c:lblOffset val="100"/>
        <c:noMultiLvlLbl val="0"/>
      </c:catAx>
      <c:valAx>
        <c:axId val="1765931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6591616"/>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Young persons neither in employment nor in education and training (NEET) by sex, 2010-2025 (Percentage of total population)</a:t>
            </a:r>
            <a:endParaRPr sz="1200" b="0"/>
          </a:p>
          <a:p>
            <a:pPr>
              <a:defRPr sz="1400">
                <a:latin typeface="Calibri"/>
                <a:ea typeface="Calibri"/>
                <a:cs typeface="Calibri"/>
              </a:defRPr>
            </a:pPr>
            <a:r>
              <a:rPr sz="1200" b="0"/>
              <a:t>SDG ind 08_20: freq=Annual, Sex = Males, Age = From 15 to 29 years</a:t>
            </a:r>
          </a:p>
        </c:rich>
      </c:tx>
      <c:overlay val="0"/>
    </c:title>
    <c:autoTitleDeleted val="0"/>
    <c:plotArea>
      <c:layout/>
      <c:lineChart>
        <c:grouping val="standard"/>
        <c:varyColors val="0"/>
        <c:ser>
          <c:idx val="0"/>
          <c:order val="0"/>
          <c:tx>
            <c:strRef>
              <c:f>'08_20'!$A$34</c:f>
              <c:strCache>
                <c:ptCount val="1"/>
                <c:pt idx="0">
                  <c:v>European Union - 27 countries (from 2020)</c:v>
                </c:pt>
              </c:strCache>
            </c:strRef>
          </c:tx>
          <c:cat>
            <c:numRef>
              <c:f>'08_20'!$B$33:$Q$33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'08_20'!$B$34:$Q$34</c:f>
              <c:numCache>
                <c:formatCode>General</c:formatCode>
                <c:ptCount val="16"/>
                <c:pt idx="0">
                  <c:v>13.8</c:v>
                </c:pt>
                <c:pt idx="1">
                  <c:v>13.9</c:v>
                </c:pt>
                <c:pt idx="2">
                  <c:v>14.5</c:v>
                </c:pt>
                <c:pt idx="3">
                  <c:v>14.9</c:v>
                </c:pt>
                <c:pt idx="4">
                  <c:v>14.5</c:v>
                </c:pt>
                <c:pt idx="5">
                  <c:v>14</c:v>
                </c:pt>
                <c:pt idx="6">
                  <c:v>13.1</c:v>
                </c:pt>
                <c:pt idx="7">
                  <c:v>12.2</c:v>
                </c:pt>
                <c:pt idx="8">
                  <c:v>11.5</c:v>
                </c:pt>
                <c:pt idx="9">
                  <c:v>11.1</c:v>
                </c:pt>
                <c:pt idx="10">
                  <c:v>12.6</c:v>
                </c:pt>
                <c:pt idx="11">
                  <c:v>11.8</c:v>
                </c:pt>
                <c:pt idx="12">
                  <c:v>10.5</c:v>
                </c:pt>
                <c:pt idx="13">
                  <c:v>10.1</c:v>
                </c:pt>
                <c:pt idx="14">
                  <c:v>10</c:v>
                </c:pt>
                <c:pt idx="15">
                  <c:v>9.9</c:v>
                </c:pt>
              </c:numCache>
            </c:numRef>
          </c:val>
          <c:smooth val="0"/>
        </c:ser>
        <c:ser>
          <c:idx val="1"/>
          <c:order val="1"/>
          <c:tx>
            <c:strRef>
              <c:f>'08_20'!$A$35</c:f>
              <c:strCache>
                <c:ptCount val="1"/>
                <c:pt idx="0">
                  <c:v>Netherlands</c:v>
                </c:pt>
              </c:strCache>
            </c:strRef>
          </c:tx>
          <c:cat>
            <c:numRef>
              <c:f>'08_20'!$B$33:$Q$33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'08_20'!$B$35:$Q$35</c:f>
              <c:numCache>
                <c:formatCode>General</c:formatCode>
                <c:ptCount val="16"/>
                <c:pt idx="0">
                  <c:v>5.4</c:v>
                </c:pt>
                <c:pt idx="1">
                  <c:v>5.0999999999999996</c:v>
                </c:pt>
                <c:pt idx="2">
                  <c:v>5.6</c:v>
                </c:pt>
                <c:pt idx="3">
                  <c:v>6.9</c:v>
                </c:pt>
                <c:pt idx="4">
                  <c:v>6.6</c:v>
                </c:pt>
                <c:pt idx="5">
                  <c:v>5.9</c:v>
                </c:pt>
                <c:pt idx="6">
                  <c:v>5.8</c:v>
                </c:pt>
                <c:pt idx="7">
                  <c:v>5.3</c:v>
                </c:pt>
                <c:pt idx="8">
                  <c:v>5.2</c:v>
                </c:pt>
                <c:pt idx="9">
                  <c:v>5.7</c:v>
                </c:pt>
                <c:pt idx="10">
                  <c:v>5.5</c:v>
                </c:pt>
                <c:pt idx="11">
                  <c:v>3.6</c:v>
                </c:pt>
                <c:pt idx="12">
                  <c:v>3.8</c:v>
                </c:pt>
                <c:pt idx="13">
                  <c:v>4</c:v>
                </c:pt>
                <c:pt idx="14">
                  <c:v>4.5</c:v>
                </c:pt>
                <c:pt idx="15">
                  <c:v>4.5</c:v>
                </c:pt>
              </c:numCache>
            </c:numRef>
          </c:val>
          <c:smooth val="0"/>
        </c:ser>
        <c:ser>
          <c:idx val="2"/>
          <c:order val="2"/>
          <c:tx>
            <c:strRef>
              <c:f>'08_20'!$A$36</c:f>
              <c:strCache>
                <c:ptCount val="1"/>
                <c:pt idx="0">
                  <c:v>Poland</c:v>
                </c:pt>
              </c:strCache>
            </c:strRef>
          </c:tx>
          <c:cat>
            <c:numRef>
              <c:f>'08_20'!$B$33:$Q$33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'08_20'!$B$36:$Q$36</c:f>
              <c:numCache>
                <c:formatCode>General</c:formatCode>
                <c:ptCount val="16"/>
                <c:pt idx="0">
                  <c:v>13.1</c:v>
                </c:pt>
                <c:pt idx="1">
                  <c:v>13.3</c:v>
                </c:pt>
                <c:pt idx="2">
                  <c:v>13.6</c:v>
                </c:pt>
                <c:pt idx="3">
                  <c:v>14.2</c:v>
                </c:pt>
                <c:pt idx="4">
                  <c:v>13.7</c:v>
                </c:pt>
                <c:pt idx="5">
                  <c:v>13.3</c:v>
                </c:pt>
                <c:pt idx="6">
                  <c:v>11.3</c:v>
                </c:pt>
                <c:pt idx="7">
                  <c:v>9.6</c:v>
                </c:pt>
                <c:pt idx="8">
                  <c:v>8.4</c:v>
                </c:pt>
                <c:pt idx="9">
                  <c:v>7.7</c:v>
                </c:pt>
                <c:pt idx="10">
                  <c:v>9</c:v>
                </c:pt>
                <c:pt idx="11">
                  <c:v>10.1</c:v>
                </c:pt>
                <c:pt idx="12">
                  <c:v>8.1999999999999993</c:v>
                </c:pt>
                <c:pt idx="13">
                  <c:v>6.9</c:v>
                </c:pt>
                <c:pt idx="14">
                  <c:v>7.4</c:v>
                </c:pt>
                <c:pt idx="15">
                  <c:v>7.3</c:v>
                </c:pt>
              </c:numCache>
            </c:numRef>
          </c:val>
          <c:smooth val="0"/>
        </c:ser>
        <c:ser>
          <c:idx val="3"/>
          <c:order val="3"/>
          <c:tx>
            <c:strRef>
              <c:f>'08_20'!$A$37</c:f>
              <c:strCache>
                <c:ptCount val="1"/>
                <c:pt idx="0">
                  <c:v>Serbia</c:v>
                </c:pt>
              </c:strCache>
            </c:strRef>
          </c:tx>
          <c:cat>
            <c:numRef>
              <c:f>'08_20'!$B$33:$Q$33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'08_20'!$B$37:$Q$37</c:f>
              <c:numCache>
                <c:formatCode>General</c:formatCode>
                <c:ptCount val="16"/>
                <c:pt idx="0">
                  <c:v>27.4</c:v>
                </c:pt>
                <c:pt idx="1">
                  <c:v>28.4</c:v>
                </c:pt>
                <c:pt idx="2">
                  <c:v>27.7</c:v>
                </c:pt>
                <c:pt idx="3">
                  <c:v>25.6</c:v>
                </c:pt>
                <c:pt idx="4">
                  <c:v>24.9</c:v>
                </c:pt>
                <c:pt idx="5">
                  <c:v>24.1</c:v>
                </c:pt>
                <c:pt idx="6">
                  <c:v>21.1</c:v>
                </c:pt>
                <c:pt idx="7">
                  <c:v>20.7</c:v>
                </c:pt>
                <c:pt idx="8">
                  <c:v>18.600000000000001</c:v>
                </c:pt>
                <c:pt idx="9">
                  <c:v>17.899999999999999</c:v>
                </c:pt>
                <c:pt idx="10">
                  <c:v>19.3</c:v>
                </c:pt>
                <c:pt idx="11">
                  <c:v>17.3</c:v>
                </c:pt>
                <c:pt idx="12">
                  <c:v>13.4</c:v>
                </c:pt>
                <c:pt idx="13">
                  <c:v>14</c:v>
                </c:pt>
                <c:pt idx="14">
                  <c:v>13.8</c:v>
                </c:pt>
                <c:pt idx="15">
                  <c:v>14.4</c:v>
                </c:pt>
              </c:numCache>
            </c:numRef>
          </c:val>
          <c:smooth val="0"/>
        </c:ser>
        <c:dLbls>
          <c:showLegendKey val="0"/>
          <c:showVal val="0"/>
          <c:showCatName val="0"/>
          <c:showSerName val="0"/>
          <c:showPercent val="0"/>
          <c:showBubbleSize val="0"/>
        </c:dLbls>
        <c:marker val="1"/>
        <c:smooth val="0"/>
        <c:axId val="176799104"/>
        <c:axId val="176813184"/>
      </c:lineChart>
      <c:catAx>
        <c:axId val="176799104"/>
        <c:scaling>
          <c:orientation val="minMax"/>
        </c:scaling>
        <c:delete val="0"/>
        <c:axPos val="b"/>
        <c:numFmt formatCode="General" sourceLinked="1"/>
        <c:majorTickMark val="out"/>
        <c:minorTickMark val="none"/>
        <c:tickLblPos val="nextTo"/>
        <c:crossAx val="176813184"/>
        <c:crosses val="autoZero"/>
        <c:auto val="1"/>
        <c:lblAlgn val="ctr"/>
        <c:lblOffset val="100"/>
        <c:noMultiLvlLbl val="0"/>
      </c:catAx>
      <c:valAx>
        <c:axId val="1768131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6799104"/>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Young persons neither in employment nor in education and training (NEET) by sex, 2010-2025 (Percentage of total population)</a:t>
            </a:r>
            <a:endParaRPr sz="1200" b="0"/>
          </a:p>
          <a:p>
            <a:pPr>
              <a:defRPr sz="1400">
                <a:latin typeface="Calibri"/>
                <a:ea typeface="Calibri"/>
                <a:cs typeface="Calibri"/>
              </a:defRPr>
            </a:pPr>
            <a:r>
              <a:rPr sz="1200" b="0"/>
              <a:t>SDG ind 08_20: freq=Annual, Sex = Females, Age = From 15 to 29 years</a:t>
            </a:r>
          </a:p>
        </c:rich>
      </c:tx>
      <c:overlay val="0"/>
    </c:title>
    <c:autoTitleDeleted val="0"/>
    <c:plotArea>
      <c:layout/>
      <c:lineChart>
        <c:grouping val="standard"/>
        <c:varyColors val="0"/>
        <c:ser>
          <c:idx val="0"/>
          <c:order val="0"/>
          <c:tx>
            <c:strRef>
              <c:f>'08_20'!$A$45</c:f>
              <c:strCache>
                <c:ptCount val="1"/>
                <c:pt idx="0">
                  <c:v>European Union - 27 countries (from 2020)</c:v>
                </c:pt>
              </c:strCache>
            </c:strRef>
          </c:tx>
          <c:cat>
            <c:numRef>
              <c:f>'08_20'!$B$44:$Q$44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'08_20'!$B$45:$Q$45</c:f>
              <c:numCache>
                <c:formatCode>General</c:formatCode>
                <c:ptCount val="16"/>
                <c:pt idx="0">
                  <c:v>16.899999999999999</c:v>
                </c:pt>
                <c:pt idx="1">
                  <c:v>17</c:v>
                </c:pt>
                <c:pt idx="2">
                  <c:v>17.399999999999999</c:v>
                </c:pt>
                <c:pt idx="3">
                  <c:v>17.7</c:v>
                </c:pt>
                <c:pt idx="4">
                  <c:v>17.399999999999999</c:v>
                </c:pt>
                <c:pt idx="5">
                  <c:v>16.899999999999999</c:v>
                </c:pt>
                <c:pt idx="6">
                  <c:v>16.5</c:v>
                </c:pt>
                <c:pt idx="7">
                  <c:v>15.8</c:v>
                </c:pt>
                <c:pt idx="8">
                  <c:v>15.1</c:v>
                </c:pt>
                <c:pt idx="9">
                  <c:v>14.5</c:v>
                </c:pt>
                <c:pt idx="10">
                  <c:v>15.4</c:v>
                </c:pt>
                <c:pt idx="11">
                  <c:v>14.4</c:v>
                </c:pt>
                <c:pt idx="12">
                  <c:v>13</c:v>
                </c:pt>
                <c:pt idx="13">
                  <c:v>12.5</c:v>
                </c:pt>
                <c:pt idx="14">
                  <c:v>12.1</c:v>
                </c:pt>
                <c:pt idx="15">
                  <c:v>12</c:v>
                </c:pt>
              </c:numCache>
            </c:numRef>
          </c:val>
          <c:smooth val="0"/>
        </c:ser>
        <c:ser>
          <c:idx val="1"/>
          <c:order val="1"/>
          <c:tx>
            <c:strRef>
              <c:f>'08_20'!$A$46</c:f>
              <c:strCache>
                <c:ptCount val="1"/>
                <c:pt idx="0">
                  <c:v>Netherlands</c:v>
                </c:pt>
              </c:strCache>
            </c:strRef>
          </c:tx>
          <c:cat>
            <c:numRef>
              <c:f>'08_20'!$B$44:$Q$44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'08_20'!$B$46:$Q$46</c:f>
              <c:numCache>
                <c:formatCode>General</c:formatCode>
                <c:ptCount val="16"/>
                <c:pt idx="0">
                  <c:v>8.1999999999999993</c:v>
                </c:pt>
                <c:pt idx="1">
                  <c:v>8</c:v>
                </c:pt>
                <c:pt idx="2">
                  <c:v>8.9</c:v>
                </c:pt>
                <c:pt idx="3">
                  <c:v>9.4</c:v>
                </c:pt>
                <c:pt idx="4">
                  <c:v>9.9</c:v>
                </c:pt>
                <c:pt idx="5">
                  <c:v>8.8000000000000007</c:v>
                </c:pt>
                <c:pt idx="6">
                  <c:v>8.1999999999999993</c:v>
                </c:pt>
                <c:pt idx="7">
                  <c:v>7.9</c:v>
                </c:pt>
                <c:pt idx="8">
                  <c:v>7.4</c:v>
                </c:pt>
                <c:pt idx="9">
                  <c:v>6.9</c:v>
                </c:pt>
                <c:pt idx="10">
                  <c:v>7.2</c:v>
                </c:pt>
                <c:pt idx="11">
                  <c:v>4.2</c:v>
                </c:pt>
                <c:pt idx="12">
                  <c:v>4.5999999999999996</c:v>
                </c:pt>
                <c:pt idx="13">
                  <c:v>5.5</c:v>
                </c:pt>
                <c:pt idx="14">
                  <c:v>5.4</c:v>
                </c:pt>
                <c:pt idx="15">
                  <c:v>6</c:v>
                </c:pt>
              </c:numCache>
            </c:numRef>
          </c:val>
          <c:smooth val="0"/>
        </c:ser>
        <c:ser>
          <c:idx val="2"/>
          <c:order val="2"/>
          <c:tx>
            <c:strRef>
              <c:f>'08_20'!$A$47</c:f>
              <c:strCache>
                <c:ptCount val="1"/>
                <c:pt idx="0">
                  <c:v>Poland</c:v>
                </c:pt>
              </c:strCache>
            </c:strRef>
          </c:tx>
          <c:cat>
            <c:numRef>
              <c:f>'08_20'!$B$44:$Q$44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'08_20'!$B$47:$Q$47</c:f>
              <c:numCache>
                <c:formatCode>General</c:formatCode>
                <c:ptCount val="16"/>
                <c:pt idx="0">
                  <c:v>16.7</c:v>
                </c:pt>
                <c:pt idx="1">
                  <c:v>17.7</c:v>
                </c:pt>
                <c:pt idx="2">
                  <c:v>18.2</c:v>
                </c:pt>
                <c:pt idx="3">
                  <c:v>18.8</c:v>
                </c:pt>
                <c:pt idx="4">
                  <c:v>17.899999999999999</c:v>
                </c:pt>
                <c:pt idx="5">
                  <c:v>16.5</c:v>
                </c:pt>
                <c:pt idx="6">
                  <c:v>16.8</c:v>
                </c:pt>
                <c:pt idx="7">
                  <c:v>16.7</c:v>
                </c:pt>
                <c:pt idx="8">
                  <c:v>16.2</c:v>
                </c:pt>
                <c:pt idx="9">
                  <c:v>15.3</c:v>
                </c:pt>
                <c:pt idx="10">
                  <c:v>16.100000000000001</c:v>
                </c:pt>
                <c:pt idx="11">
                  <c:v>16.3</c:v>
                </c:pt>
                <c:pt idx="12">
                  <c:v>13.3</c:v>
                </c:pt>
                <c:pt idx="13">
                  <c:v>11.5</c:v>
                </c:pt>
                <c:pt idx="14">
                  <c:v>11.5</c:v>
                </c:pt>
                <c:pt idx="15">
                  <c:v>11.1</c:v>
                </c:pt>
              </c:numCache>
            </c:numRef>
          </c:val>
          <c:smooth val="0"/>
        </c:ser>
        <c:ser>
          <c:idx val="3"/>
          <c:order val="3"/>
          <c:tx>
            <c:strRef>
              <c:f>'08_20'!$A$48</c:f>
              <c:strCache>
                <c:ptCount val="1"/>
                <c:pt idx="0">
                  <c:v>Serbia</c:v>
                </c:pt>
              </c:strCache>
            </c:strRef>
          </c:tx>
          <c:cat>
            <c:numRef>
              <c:f>'08_20'!$B$44:$Q$44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'08_20'!$B$48:$Q$48</c:f>
              <c:numCache>
                <c:formatCode>General</c:formatCode>
                <c:ptCount val="16"/>
                <c:pt idx="0">
                  <c:v>30.4</c:v>
                </c:pt>
                <c:pt idx="1">
                  <c:v>31.3</c:v>
                </c:pt>
                <c:pt idx="2">
                  <c:v>31.9</c:v>
                </c:pt>
                <c:pt idx="3">
                  <c:v>31.9</c:v>
                </c:pt>
                <c:pt idx="4">
                  <c:v>28</c:v>
                </c:pt>
                <c:pt idx="5">
                  <c:v>27</c:v>
                </c:pt>
                <c:pt idx="6">
                  <c:v>25.2</c:v>
                </c:pt>
                <c:pt idx="7">
                  <c:v>24.3</c:v>
                </c:pt>
                <c:pt idx="8">
                  <c:v>23.1</c:v>
                </c:pt>
                <c:pt idx="9">
                  <c:v>21.6</c:v>
                </c:pt>
                <c:pt idx="10">
                  <c:v>22.3</c:v>
                </c:pt>
                <c:pt idx="11">
                  <c:v>21</c:v>
                </c:pt>
                <c:pt idx="12">
                  <c:v>17.5</c:v>
                </c:pt>
                <c:pt idx="13">
                  <c:v>16.600000000000001</c:v>
                </c:pt>
                <c:pt idx="14">
                  <c:v>16</c:v>
                </c:pt>
                <c:pt idx="15">
                  <c:v>15.9</c:v>
                </c:pt>
              </c:numCache>
            </c:numRef>
          </c:val>
          <c:smooth val="0"/>
        </c:ser>
        <c:dLbls>
          <c:showLegendKey val="0"/>
          <c:showVal val="0"/>
          <c:showCatName val="0"/>
          <c:showSerName val="0"/>
          <c:showPercent val="0"/>
          <c:showBubbleSize val="0"/>
        </c:dLbls>
        <c:marker val="1"/>
        <c:smooth val="0"/>
        <c:axId val="176978176"/>
        <c:axId val="176984064"/>
      </c:lineChart>
      <c:catAx>
        <c:axId val="176978176"/>
        <c:scaling>
          <c:orientation val="minMax"/>
        </c:scaling>
        <c:delete val="0"/>
        <c:axPos val="b"/>
        <c:numFmt formatCode="General" sourceLinked="1"/>
        <c:majorTickMark val="out"/>
        <c:minorTickMark val="none"/>
        <c:tickLblPos val="nextTo"/>
        <c:crossAx val="176984064"/>
        <c:crosses val="autoZero"/>
        <c:auto val="1"/>
        <c:lblAlgn val="ctr"/>
        <c:lblOffset val="100"/>
        <c:noMultiLvlLbl val="0"/>
      </c:catAx>
      <c:valAx>
        <c:axId val="1769840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6978176"/>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Employment rate by sex, 2010-2025 (Percentage of total population)</a:t>
            </a:r>
            <a:endParaRPr lang="en-US" sz="1200" b="0"/>
          </a:p>
          <a:p>
            <a:pPr>
              <a:defRPr sz="1400">
                <a:latin typeface="Calibri"/>
                <a:ea typeface="Calibri"/>
                <a:cs typeface="Calibri"/>
              </a:defRPr>
            </a:pPr>
            <a:r>
              <a:rPr lang="en-US" sz="1200" b="0"/>
              <a:t>SDG ind 08_30: freq=Annual, indic_em=Total employment (resident population concept - LFS), sex=Total, age=From 20 to 64 years</a:t>
            </a:r>
          </a:p>
        </c:rich>
      </c:tx>
      <c:layout/>
      <c:overlay val="0"/>
    </c:title>
    <c:autoTitleDeleted val="0"/>
    <c:plotArea>
      <c:layout/>
      <c:lineChart>
        <c:grouping val="standard"/>
        <c:varyColors val="0"/>
        <c:ser>
          <c:idx val="0"/>
          <c:order val="0"/>
          <c:tx>
            <c:strRef>
              <c:f>'08_30'!$A$24</c:f>
              <c:strCache>
                <c:ptCount val="1"/>
                <c:pt idx="0">
                  <c:v>European Union - 27 countries (from 2020)</c:v>
                </c:pt>
              </c:strCache>
            </c:strRef>
          </c:tx>
          <c:cat>
            <c:numRef>
              <c:f>'08_30'!$B$23:$Q$23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'08_30'!$B$24:$Q$24</c:f>
              <c:numCache>
                <c:formatCode>General</c:formatCode>
                <c:ptCount val="16"/>
                <c:pt idx="0">
                  <c:v>67</c:v>
                </c:pt>
                <c:pt idx="1">
                  <c:v>67.099999999999994</c:v>
                </c:pt>
                <c:pt idx="2">
                  <c:v>66.900000000000006</c:v>
                </c:pt>
                <c:pt idx="3">
                  <c:v>66.8</c:v>
                </c:pt>
                <c:pt idx="4">
                  <c:v>67.599999999999994</c:v>
                </c:pt>
                <c:pt idx="5">
                  <c:v>68.5</c:v>
                </c:pt>
                <c:pt idx="6">
                  <c:v>69.7</c:v>
                </c:pt>
                <c:pt idx="7">
                  <c:v>70.900000000000006</c:v>
                </c:pt>
                <c:pt idx="8">
                  <c:v>71.900000000000006</c:v>
                </c:pt>
                <c:pt idx="9">
                  <c:v>72.7</c:v>
                </c:pt>
                <c:pt idx="10">
                  <c:v>71.7</c:v>
                </c:pt>
                <c:pt idx="11">
                  <c:v>73.099999999999994</c:v>
                </c:pt>
                <c:pt idx="12">
                  <c:v>74.599999999999994</c:v>
                </c:pt>
                <c:pt idx="13">
                  <c:v>75.3</c:v>
                </c:pt>
                <c:pt idx="14">
                  <c:v>75.8</c:v>
                </c:pt>
                <c:pt idx="15">
                  <c:v>76.2</c:v>
                </c:pt>
              </c:numCache>
            </c:numRef>
          </c:val>
          <c:smooth val="0"/>
        </c:ser>
        <c:ser>
          <c:idx val="1"/>
          <c:order val="1"/>
          <c:tx>
            <c:strRef>
              <c:f>'08_30'!$A$25</c:f>
              <c:strCache>
                <c:ptCount val="1"/>
                <c:pt idx="0">
                  <c:v>Netherlands</c:v>
                </c:pt>
              </c:strCache>
            </c:strRef>
          </c:tx>
          <c:cat>
            <c:numRef>
              <c:f>'08_30'!$B$23:$Q$23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'08_30'!$B$25:$Q$25</c:f>
              <c:numCache>
                <c:formatCode>General</c:formatCode>
                <c:ptCount val="16"/>
                <c:pt idx="0">
                  <c:v>77</c:v>
                </c:pt>
                <c:pt idx="1">
                  <c:v>77.2</c:v>
                </c:pt>
                <c:pt idx="2">
                  <c:v>77.5</c:v>
                </c:pt>
                <c:pt idx="3">
                  <c:v>76.7</c:v>
                </c:pt>
                <c:pt idx="4">
                  <c:v>76.3</c:v>
                </c:pt>
                <c:pt idx="5">
                  <c:v>77.2</c:v>
                </c:pt>
                <c:pt idx="6">
                  <c:v>77.900000000000006</c:v>
                </c:pt>
                <c:pt idx="7">
                  <c:v>78.900000000000006</c:v>
                </c:pt>
                <c:pt idx="8">
                  <c:v>80</c:v>
                </c:pt>
                <c:pt idx="9">
                  <c:v>81</c:v>
                </c:pt>
                <c:pt idx="10">
                  <c:v>80.8</c:v>
                </c:pt>
                <c:pt idx="11">
                  <c:v>81.7</c:v>
                </c:pt>
                <c:pt idx="12">
                  <c:v>82.9</c:v>
                </c:pt>
                <c:pt idx="13">
                  <c:v>83.5</c:v>
                </c:pt>
                <c:pt idx="14">
                  <c:v>83.5</c:v>
                </c:pt>
                <c:pt idx="15">
                  <c:v>83.4</c:v>
                </c:pt>
              </c:numCache>
            </c:numRef>
          </c:val>
          <c:smooth val="0"/>
        </c:ser>
        <c:ser>
          <c:idx val="2"/>
          <c:order val="2"/>
          <c:tx>
            <c:strRef>
              <c:f>'08_30'!$A$26</c:f>
              <c:strCache>
                <c:ptCount val="1"/>
                <c:pt idx="0">
                  <c:v>Poland</c:v>
                </c:pt>
              </c:strCache>
            </c:strRef>
          </c:tx>
          <c:cat>
            <c:numRef>
              <c:f>'08_30'!$B$23:$Q$23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'08_30'!$B$26:$Q$26</c:f>
              <c:numCache>
                <c:formatCode>General</c:formatCode>
                <c:ptCount val="16"/>
                <c:pt idx="0">
                  <c:v>62.2</c:v>
                </c:pt>
                <c:pt idx="1">
                  <c:v>62.5</c:v>
                </c:pt>
                <c:pt idx="2">
                  <c:v>62.9</c:v>
                </c:pt>
                <c:pt idx="3">
                  <c:v>63.2</c:v>
                </c:pt>
                <c:pt idx="4">
                  <c:v>64.900000000000006</c:v>
                </c:pt>
                <c:pt idx="5">
                  <c:v>66.3</c:v>
                </c:pt>
                <c:pt idx="6">
                  <c:v>68.2</c:v>
                </c:pt>
                <c:pt idx="7">
                  <c:v>70</c:v>
                </c:pt>
                <c:pt idx="8">
                  <c:v>71.400000000000006</c:v>
                </c:pt>
                <c:pt idx="9">
                  <c:v>72.599999999999994</c:v>
                </c:pt>
                <c:pt idx="10">
                  <c:v>72.8</c:v>
                </c:pt>
                <c:pt idx="11">
                  <c:v>75.5</c:v>
                </c:pt>
                <c:pt idx="12">
                  <c:v>76.7</c:v>
                </c:pt>
                <c:pt idx="13">
                  <c:v>77.900000000000006</c:v>
                </c:pt>
                <c:pt idx="14">
                  <c:v>78.400000000000006</c:v>
                </c:pt>
                <c:pt idx="15">
                  <c:v>78.8</c:v>
                </c:pt>
              </c:numCache>
            </c:numRef>
          </c:val>
          <c:smooth val="0"/>
        </c:ser>
        <c:ser>
          <c:idx val="3"/>
          <c:order val="3"/>
          <c:tx>
            <c:strRef>
              <c:f>'08_30'!$A$27</c:f>
              <c:strCache>
                <c:ptCount val="1"/>
                <c:pt idx="0">
                  <c:v>Serbia</c:v>
                </c:pt>
              </c:strCache>
            </c:strRef>
          </c:tx>
          <c:cat>
            <c:numRef>
              <c:f>'08_30'!$B$23:$Q$23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'08_30'!$B$27:$Q$27</c:f>
              <c:numCache>
                <c:formatCode>General</c:formatCode>
                <c:ptCount val="16"/>
                <c:pt idx="0">
                  <c:v>51.8</c:v>
                </c:pt>
                <c:pt idx="1">
                  <c:v>48.2</c:v>
                </c:pt>
                <c:pt idx="2">
                  <c:v>47.9</c:v>
                </c:pt>
                <c:pt idx="3">
                  <c:v>50.6</c:v>
                </c:pt>
                <c:pt idx="4">
                  <c:v>53.5</c:v>
                </c:pt>
                <c:pt idx="5">
                  <c:v>54.8</c:v>
                </c:pt>
                <c:pt idx="6">
                  <c:v>57.9</c:v>
                </c:pt>
                <c:pt idx="7">
                  <c:v>60.4</c:v>
                </c:pt>
                <c:pt idx="8">
                  <c:v>62.2</c:v>
                </c:pt>
                <c:pt idx="9">
                  <c:v>62.9</c:v>
                </c:pt>
                <c:pt idx="10">
                  <c:v>63.7</c:v>
                </c:pt>
                <c:pt idx="11">
                  <c:v>66.2</c:v>
                </c:pt>
                <c:pt idx="12">
                  <c:v>68.8</c:v>
                </c:pt>
                <c:pt idx="13">
                  <c:v>69.599999999999994</c:v>
                </c:pt>
                <c:pt idx="14">
                  <c:v>71.3</c:v>
                </c:pt>
                <c:pt idx="15">
                  <c:v>71.599999999999994</c:v>
                </c:pt>
              </c:numCache>
            </c:numRef>
          </c:val>
          <c:smooth val="0"/>
        </c:ser>
        <c:dLbls>
          <c:showLegendKey val="0"/>
          <c:showVal val="0"/>
          <c:showCatName val="0"/>
          <c:showSerName val="0"/>
          <c:showPercent val="0"/>
          <c:showBubbleSize val="0"/>
        </c:dLbls>
        <c:marker val="1"/>
        <c:smooth val="0"/>
        <c:axId val="122811520"/>
        <c:axId val="125282176"/>
      </c:lineChart>
      <c:catAx>
        <c:axId val="122811520"/>
        <c:scaling>
          <c:orientation val="minMax"/>
        </c:scaling>
        <c:delete val="0"/>
        <c:axPos val="b"/>
        <c:numFmt formatCode="General" sourceLinked="1"/>
        <c:majorTickMark val="out"/>
        <c:minorTickMark val="none"/>
        <c:tickLblPos val="nextTo"/>
        <c:crossAx val="125282176"/>
        <c:crosses val="autoZero"/>
        <c:auto val="1"/>
        <c:lblAlgn val="ctr"/>
        <c:lblOffset val="100"/>
        <c:noMultiLvlLbl val="0"/>
      </c:catAx>
      <c:valAx>
        <c:axId val="1252821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2811520"/>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Employment rate by sex, 2010-2025 (Percentage of total population)</a:t>
            </a:r>
            <a:endParaRPr lang="en-US" sz="1200" b="0"/>
          </a:p>
          <a:p>
            <a:pPr>
              <a:defRPr sz="1400">
                <a:latin typeface="Calibri"/>
                <a:ea typeface="Calibri"/>
                <a:cs typeface="Calibri"/>
              </a:defRPr>
            </a:pPr>
            <a:r>
              <a:rPr lang="en-US" sz="1200" b="0"/>
              <a:t>SDG ind 08_30: freq=Annual, indic_em=Total employment (resident population concept - LFS), sex=Males, age=From 20 to 64 years</a:t>
            </a:r>
          </a:p>
        </c:rich>
      </c:tx>
      <c:layout/>
      <c:overlay val="0"/>
    </c:title>
    <c:autoTitleDeleted val="0"/>
    <c:plotArea>
      <c:layout/>
      <c:lineChart>
        <c:grouping val="standard"/>
        <c:varyColors val="0"/>
        <c:ser>
          <c:idx val="0"/>
          <c:order val="0"/>
          <c:tx>
            <c:strRef>
              <c:f>'08_30'!$A$36</c:f>
              <c:strCache>
                <c:ptCount val="1"/>
                <c:pt idx="0">
                  <c:v>European Union - 27 countries (from 2020)</c:v>
                </c:pt>
              </c:strCache>
            </c:strRef>
          </c:tx>
          <c:cat>
            <c:numRef>
              <c:f>'08_30'!$B$35:$Q$35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'08_30'!$B$36:$Q$36</c:f>
              <c:numCache>
                <c:formatCode>General</c:formatCode>
                <c:ptCount val="16"/>
                <c:pt idx="0">
                  <c:v>73.400000000000006</c:v>
                </c:pt>
                <c:pt idx="1">
                  <c:v>73.400000000000006</c:v>
                </c:pt>
                <c:pt idx="2">
                  <c:v>72.8</c:v>
                </c:pt>
                <c:pt idx="3">
                  <c:v>72.400000000000006</c:v>
                </c:pt>
                <c:pt idx="4">
                  <c:v>73.099999999999994</c:v>
                </c:pt>
                <c:pt idx="5">
                  <c:v>74.099999999999994</c:v>
                </c:pt>
                <c:pt idx="6">
                  <c:v>75.2</c:v>
                </c:pt>
                <c:pt idx="7">
                  <c:v>76.5</c:v>
                </c:pt>
                <c:pt idx="8">
                  <c:v>77.599999999999994</c:v>
                </c:pt>
                <c:pt idx="9">
                  <c:v>78.400000000000006</c:v>
                </c:pt>
                <c:pt idx="10">
                  <c:v>77.2</c:v>
                </c:pt>
                <c:pt idx="11">
                  <c:v>78.5</c:v>
                </c:pt>
                <c:pt idx="12">
                  <c:v>79.900000000000006</c:v>
                </c:pt>
                <c:pt idx="13">
                  <c:v>80.400000000000006</c:v>
                </c:pt>
                <c:pt idx="14">
                  <c:v>80.8</c:v>
                </c:pt>
                <c:pt idx="15">
                  <c:v>81</c:v>
                </c:pt>
              </c:numCache>
            </c:numRef>
          </c:val>
          <c:smooth val="0"/>
        </c:ser>
        <c:ser>
          <c:idx val="1"/>
          <c:order val="1"/>
          <c:tx>
            <c:strRef>
              <c:f>'08_30'!$A$37</c:f>
              <c:strCache>
                <c:ptCount val="1"/>
                <c:pt idx="0">
                  <c:v>Netherlands</c:v>
                </c:pt>
              </c:strCache>
            </c:strRef>
          </c:tx>
          <c:cat>
            <c:numRef>
              <c:f>'08_30'!$B$35:$Q$35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'08_30'!$B$37:$Q$37</c:f>
              <c:numCache>
                <c:formatCode>General</c:formatCode>
                <c:ptCount val="16"/>
                <c:pt idx="0">
                  <c:v>83</c:v>
                </c:pt>
                <c:pt idx="1">
                  <c:v>82.9</c:v>
                </c:pt>
                <c:pt idx="2">
                  <c:v>82.8</c:v>
                </c:pt>
                <c:pt idx="3">
                  <c:v>81.599999999999994</c:v>
                </c:pt>
                <c:pt idx="4">
                  <c:v>81.7</c:v>
                </c:pt>
                <c:pt idx="5">
                  <c:v>82.5</c:v>
                </c:pt>
                <c:pt idx="6">
                  <c:v>83.2</c:v>
                </c:pt>
                <c:pt idx="7">
                  <c:v>83.8</c:v>
                </c:pt>
                <c:pt idx="8">
                  <c:v>84.8</c:v>
                </c:pt>
                <c:pt idx="9">
                  <c:v>85.4</c:v>
                </c:pt>
                <c:pt idx="10">
                  <c:v>85</c:v>
                </c:pt>
                <c:pt idx="11">
                  <c:v>85.7</c:v>
                </c:pt>
                <c:pt idx="12">
                  <c:v>86.9</c:v>
                </c:pt>
                <c:pt idx="13">
                  <c:v>87.4</c:v>
                </c:pt>
                <c:pt idx="14">
                  <c:v>87.3</c:v>
                </c:pt>
                <c:pt idx="15">
                  <c:v>87.2</c:v>
                </c:pt>
              </c:numCache>
            </c:numRef>
          </c:val>
          <c:smooth val="0"/>
        </c:ser>
        <c:ser>
          <c:idx val="2"/>
          <c:order val="2"/>
          <c:tx>
            <c:strRef>
              <c:f>'08_30'!$A$38</c:f>
              <c:strCache>
                <c:ptCount val="1"/>
                <c:pt idx="0">
                  <c:v>Poland</c:v>
                </c:pt>
              </c:strCache>
            </c:strRef>
          </c:tx>
          <c:cat>
            <c:numRef>
              <c:f>'08_30'!$B$35:$Q$35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'08_30'!$B$38:$Q$38</c:f>
              <c:numCache>
                <c:formatCode>General</c:formatCode>
                <c:ptCount val="16"/>
                <c:pt idx="0">
                  <c:v>68.8</c:v>
                </c:pt>
                <c:pt idx="1">
                  <c:v>69.3</c:v>
                </c:pt>
                <c:pt idx="2">
                  <c:v>69.7</c:v>
                </c:pt>
                <c:pt idx="3">
                  <c:v>70</c:v>
                </c:pt>
                <c:pt idx="4">
                  <c:v>71.8</c:v>
                </c:pt>
                <c:pt idx="5">
                  <c:v>72.900000000000006</c:v>
                </c:pt>
                <c:pt idx="6">
                  <c:v>74.900000000000006</c:v>
                </c:pt>
                <c:pt idx="7">
                  <c:v>77</c:v>
                </c:pt>
                <c:pt idx="8">
                  <c:v>78.3</c:v>
                </c:pt>
                <c:pt idx="9">
                  <c:v>79.900000000000006</c:v>
                </c:pt>
                <c:pt idx="10">
                  <c:v>80.2</c:v>
                </c:pt>
                <c:pt idx="11">
                  <c:v>82.4</c:v>
                </c:pt>
                <c:pt idx="12">
                  <c:v>83.2</c:v>
                </c:pt>
                <c:pt idx="13">
                  <c:v>83.8</c:v>
                </c:pt>
                <c:pt idx="14">
                  <c:v>84.1</c:v>
                </c:pt>
                <c:pt idx="15">
                  <c:v>84.5</c:v>
                </c:pt>
              </c:numCache>
            </c:numRef>
          </c:val>
          <c:smooth val="0"/>
        </c:ser>
        <c:ser>
          <c:idx val="3"/>
          <c:order val="3"/>
          <c:tx>
            <c:strRef>
              <c:f>'08_30'!$A$39</c:f>
              <c:strCache>
                <c:ptCount val="1"/>
                <c:pt idx="0">
                  <c:v>Serbia</c:v>
                </c:pt>
              </c:strCache>
            </c:strRef>
          </c:tx>
          <c:cat>
            <c:numRef>
              <c:f>'08_30'!$B$35:$Q$35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'08_30'!$B$39:$Q$39</c:f>
              <c:numCache>
                <c:formatCode>General</c:formatCode>
                <c:ptCount val="16"/>
                <c:pt idx="0">
                  <c:v>60.2</c:v>
                </c:pt>
                <c:pt idx="1">
                  <c:v>56.6</c:v>
                </c:pt>
                <c:pt idx="2">
                  <c:v>56.4</c:v>
                </c:pt>
                <c:pt idx="3">
                  <c:v>59.2</c:v>
                </c:pt>
                <c:pt idx="4">
                  <c:v>61.4</c:v>
                </c:pt>
                <c:pt idx="5">
                  <c:v>62.8</c:v>
                </c:pt>
                <c:pt idx="6">
                  <c:v>65.5</c:v>
                </c:pt>
                <c:pt idx="7">
                  <c:v>67.900000000000006</c:v>
                </c:pt>
                <c:pt idx="8">
                  <c:v>70.099999999999994</c:v>
                </c:pt>
                <c:pt idx="9">
                  <c:v>70.099999999999994</c:v>
                </c:pt>
                <c:pt idx="10">
                  <c:v>70.900000000000006</c:v>
                </c:pt>
                <c:pt idx="11">
                  <c:v>73.599999999999994</c:v>
                </c:pt>
                <c:pt idx="12">
                  <c:v>75.8</c:v>
                </c:pt>
                <c:pt idx="13">
                  <c:v>75.900000000000006</c:v>
                </c:pt>
                <c:pt idx="14">
                  <c:v>77.2</c:v>
                </c:pt>
                <c:pt idx="15">
                  <c:v>77.3</c:v>
                </c:pt>
              </c:numCache>
            </c:numRef>
          </c:val>
          <c:smooth val="0"/>
        </c:ser>
        <c:dLbls>
          <c:showLegendKey val="0"/>
          <c:showVal val="0"/>
          <c:showCatName val="0"/>
          <c:showSerName val="0"/>
          <c:showPercent val="0"/>
          <c:showBubbleSize val="0"/>
        </c:dLbls>
        <c:marker val="1"/>
        <c:smooth val="0"/>
        <c:axId val="177148672"/>
        <c:axId val="177150208"/>
      </c:lineChart>
      <c:catAx>
        <c:axId val="177148672"/>
        <c:scaling>
          <c:orientation val="minMax"/>
        </c:scaling>
        <c:delete val="0"/>
        <c:axPos val="b"/>
        <c:numFmt formatCode="General" sourceLinked="1"/>
        <c:majorTickMark val="out"/>
        <c:minorTickMark val="none"/>
        <c:tickLblPos val="nextTo"/>
        <c:crossAx val="177150208"/>
        <c:crosses val="autoZero"/>
        <c:auto val="1"/>
        <c:lblAlgn val="ctr"/>
        <c:lblOffset val="100"/>
        <c:noMultiLvlLbl val="0"/>
      </c:catAx>
      <c:valAx>
        <c:axId val="1771502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7148672"/>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living in households with very low work intensity, by age group, 2015-2025 (Thousand)</a:t>
            </a:r>
            <a:endParaRPr lang="en-US" sz="1200" b="0"/>
          </a:p>
          <a:p>
            <a:pPr>
              <a:defRPr sz="1400">
                <a:latin typeface="Calibri"/>
                <a:ea typeface="Calibri"/>
                <a:cs typeface="Calibri"/>
              </a:defRPr>
            </a:pPr>
            <a:r>
              <a:rPr lang="en-US" sz="1200" b="0"/>
              <a:t>SDG ind 01_40: freq=Annual, Sex = Total, Age = Less than 65 years</a:t>
            </a:r>
          </a:p>
        </c:rich>
      </c:tx>
      <c:layout/>
      <c:overlay val="0"/>
    </c:title>
    <c:autoTitleDeleted val="0"/>
    <c:plotArea>
      <c:layout/>
      <c:lineChart>
        <c:grouping val="standard"/>
        <c:varyColors val="0"/>
        <c:ser>
          <c:idx val="0"/>
          <c:order val="0"/>
          <c:tx>
            <c:strRef>
              <c:f>'01_40'!$A$34</c:f>
              <c:strCache>
                <c:ptCount val="1"/>
                <c:pt idx="0">
                  <c:v>European Union - 27 countries (from 2020)</c:v>
                </c:pt>
              </c:strCache>
            </c:strRef>
          </c:tx>
          <c:cat>
            <c:numRef>
              <c:f>'01_40'!$B$33:$L$33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'01_40'!$B$34:$L$34</c:f>
              <c:numCache>
                <c:formatCode>General</c:formatCode>
                <c:ptCount val="11"/>
                <c:pt idx="0">
                  <c:v>33356.199999999997</c:v>
                </c:pt>
                <c:pt idx="1">
                  <c:v>32974</c:v>
                </c:pt>
                <c:pt idx="2">
                  <c:v>30105.3</c:v>
                </c:pt>
                <c:pt idx="3">
                  <c:v>27970.1</c:v>
                </c:pt>
                <c:pt idx="4">
                  <c:v>26247.200000000001</c:v>
                </c:pt>
                <c:pt idx="5">
                  <c:v>27129.3</c:v>
                </c:pt>
                <c:pt idx="6">
                  <c:v>29536.9</c:v>
                </c:pt>
                <c:pt idx="7">
                  <c:v>27309</c:v>
                </c:pt>
                <c:pt idx="8">
                  <c:v>26576.7</c:v>
                </c:pt>
                <c:pt idx="9">
                  <c:v>26178.2</c:v>
                </c:pt>
                <c:pt idx="10">
                  <c:v>0</c:v>
                </c:pt>
              </c:numCache>
            </c:numRef>
          </c:val>
          <c:smooth val="0"/>
        </c:ser>
        <c:ser>
          <c:idx val="1"/>
          <c:order val="1"/>
          <c:tx>
            <c:strRef>
              <c:f>'01_40'!$A$35</c:f>
              <c:strCache>
                <c:ptCount val="1"/>
                <c:pt idx="0">
                  <c:v>Netherlands</c:v>
                </c:pt>
              </c:strCache>
            </c:strRef>
          </c:tx>
          <c:cat>
            <c:numRef>
              <c:f>'01_40'!$B$33:$L$33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'01_40'!$B$35:$L$35</c:f>
              <c:numCache>
                <c:formatCode>General</c:formatCode>
                <c:ptCount val="11"/>
                <c:pt idx="0">
                  <c:v>1269</c:v>
                </c:pt>
                <c:pt idx="1">
                  <c:v>1188.0999999999999</c:v>
                </c:pt>
                <c:pt idx="2">
                  <c:v>1176.3</c:v>
                </c:pt>
                <c:pt idx="3">
                  <c:v>1062.5999999999999</c:v>
                </c:pt>
                <c:pt idx="4">
                  <c:v>1140.3</c:v>
                </c:pt>
                <c:pt idx="5">
                  <c:v>1112.5999999999999</c:v>
                </c:pt>
                <c:pt idx="6">
                  <c:v>1098.2</c:v>
                </c:pt>
                <c:pt idx="7">
                  <c:v>1079.4000000000001</c:v>
                </c:pt>
                <c:pt idx="8">
                  <c:v>1076</c:v>
                </c:pt>
                <c:pt idx="9">
                  <c:v>1044.8</c:v>
                </c:pt>
                <c:pt idx="10">
                  <c:v>1016.5</c:v>
                </c:pt>
              </c:numCache>
            </c:numRef>
          </c:val>
          <c:smooth val="0"/>
        </c:ser>
        <c:ser>
          <c:idx val="2"/>
          <c:order val="2"/>
          <c:tx>
            <c:strRef>
              <c:f>'01_40'!$A$36</c:f>
              <c:strCache>
                <c:ptCount val="1"/>
                <c:pt idx="0">
                  <c:v>Poland</c:v>
                </c:pt>
              </c:strCache>
            </c:strRef>
          </c:tx>
          <c:cat>
            <c:numRef>
              <c:f>'01_40'!$B$33:$L$33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'01_40'!$B$36:$L$36</c:f>
              <c:numCache>
                <c:formatCode>General</c:formatCode>
                <c:ptCount val="11"/>
                <c:pt idx="0">
                  <c:v>2006.7</c:v>
                </c:pt>
                <c:pt idx="1">
                  <c:v>1927.3</c:v>
                </c:pt>
                <c:pt idx="2">
                  <c:v>1691.2</c:v>
                </c:pt>
                <c:pt idx="3">
                  <c:v>1622.1</c:v>
                </c:pt>
                <c:pt idx="4">
                  <c:v>1395</c:v>
                </c:pt>
                <c:pt idx="5">
                  <c:v>1192.5</c:v>
                </c:pt>
                <c:pt idx="6">
                  <c:v>1183.8</c:v>
                </c:pt>
                <c:pt idx="7">
                  <c:v>1050.5999999999999</c:v>
                </c:pt>
                <c:pt idx="8">
                  <c:v>1086.3</c:v>
                </c:pt>
                <c:pt idx="9">
                  <c:v>1080.7</c:v>
                </c:pt>
                <c:pt idx="10">
                  <c:v>1089.8</c:v>
                </c:pt>
              </c:numCache>
            </c:numRef>
          </c:val>
          <c:smooth val="0"/>
        </c:ser>
        <c:ser>
          <c:idx val="3"/>
          <c:order val="3"/>
          <c:tx>
            <c:strRef>
              <c:f>'01_40'!$A$37</c:f>
              <c:strCache>
                <c:ptCount val="1"/>
                <c:pt idx="0">
                  <c:v>Serbia</c:v>
                </c:pt>
              </c:strCache>
            </c:strRef>
          </c:tx>
          <c:cat>
            <c:numRef>
              <c:f>'01_40'!$B$33:$L$33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'01_40'!$B$37:$L$37</c:f>
              <c:numCache>
                <c:formatCode>General</c:formatCode>
                <c:ptCount val="11"/>
                <c:pt idx="0">
                  <c:v>1049.0999999999999</c:v>
                </c:pt>
                <c:pt idx="1">
                  <c:v>1074.7</c:v>
                </c:pt>
                <c:pt idx="2">
                  <c:v>1039.8</c:v>
                </c:pt>
                <c:pt idx="3">
                  <c:v>890.6</c:v>
                </c:pt>
                <c:pt idx="4">
                  <c:v>848.1</c:v>
                </c:pt>
                <c:pt idx="5">
                  <c:v>826.6</c:v>
                </c:pt>
                <c:pt idx="6">
                  <c:v>770.9</c:v>
                </c:pt>
                <c:pt idx="7">
                  <c:v>647.5</c:v>
                </c:pt>
                <c:pt idx="8">
                  <c:v>612.29999999999995</c:v>
                </c:pt>
                <c:pt idx="9">
                  <c:v>450</c:v>
                </c:pt>
                <c:pt idx="10">
                  <c:v>0</c:v>
                </c:pt>
              </c:numCache>
            </c:numRef>
          </c:val>
          <c:smooth val="0"/>
        </c:ser>
        <c:dLbls>
          <c:showLegendKey val="0"/>
          <c:showVal val="0"/>
          <c:showCatName val="0"/>
          <c:showSerName val="0"/>
          <c:showPercent val="0"/>
          <c:showBubbleSize val="0"/>
        </c:dLbls>
        <c:marker val="1"/>
        <c:smooth val="0"/>
        <c:axId val="117401856"/>
        <c:axId val="117407744"/>
      </c:lineChart>
      <c:catAx>
        <c:axId val="117401856"/>
        <c:scaling>
          <c:orientation val="minMax"/>
        </c:scaling>
        <c:delete val="0"/>
        <c:axPos val="b"/>
        <c:numFmt formatCode="General" sourceLinked="1"/>
        <c:majorTickMark val="out"/>
        <c:minorTickMark val="none"/>
        <c:tickLblPos val="nextTo"/>
        <c:crossAx val="117407744"/>
        <c:crosses val="autoZero"/>
        <c:auto val="1"/>
        <c:lblAlgn val="ctr"/>
        <c:lblOffset val="100"/>
        <c:noMultiLvlLbl val="0"/>
      </c:catAx>
      <c:valAx>
        <c:axId val="1174077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7401856"/>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Employment rate by sex, 2010-2025 (Percentage of total population)</a:t>
            </a:r>
            <a:endParaRPr sz="1200" b="0"/>
          </a:p>
          <a:p>
            <a:pPr>
              <a:defRPr sz="1400">
                <a:latin typeface="Calibri"/>
                <a:ea typeface="Calibri"/>
                <a:cs typeface="Calibri"/>
              </a:defRPr>
            </a:pPr>
            <a:r>
              <a:rPr sz="1200" b="0"/>
              <a:t>SDG ind 08_30: freq=Annual, indic_em=Total employment (resident population concept - LFS), sex=Females, age=From 20 to 64 years</a:t>
            </a:r>
          </a:p>
        </c:rich>
      </c:tx>
      <c:overlay val="0"/>
    </c:title>
    <c:autoTitleDeleted val="0"/>
    <c:plotArea>
      <c:layout/>
      <c:lineChart>
        <c:grouping val="standard"/>
        <c:varyColors val="0"/>
        <c:ser>
          <c:idx val="0"/>
          <c:order val="0"/>
          <c:tx>
            <c:strRef>
              <c:f>'08_30'!$A$48</c:f>
              <c:strCache>
                <c:ptCount val="1"/>
                <c:pt idx="0">
                  <c:v>European Union - 27 countries (from 2020)</c:v>
                </c:pt>
              </c:strCache>
            </c:strRef>
          </c:tx>
          <c:cat>
            <c:numRef>
              <c:f>'08_30'!$B$47:$Q$47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'08_30'!$B$48:$Q$48</c:f>
              <c:numCache>
                <c:formatCode>General</c:formatCode>
                <c:ptCount val="16"/>
                <c:pt idx="0">
                  <c:v>60.7</c:v>
                </c:pt>
                <c:pt idx="1">
                  <c:v>60.9</c:v>
                </c:pt>
                <c:pt idx="2">
                  <c:v>61</c:v>
                </c:pt>
                <c:pt idx="3">
                  <c:v>61.2</c:v>
                </c:pt>
                <c:pt idx="4">
                  <c:v>62</c:v>
                </c:pt>
                <c:pt idx="5">
                  <c:v>63</c:v>
                </c:pt>
                <c:pt idx="6">
                  <c:v>64.099999999999994</c:v>
                </c:pt>
                <c:pt idx="7">
                  <c:v>65.3</c:v>
                </c:pt>
                <c:pt idx="8">
                  <c:v>66.3</c:v>
                </c:pt>
                <c:pt idx="9">
                  <c:v>67.099999999999994</c:v>
                </c:pt>
                <c:pt idx="10">
                  <c:v>66.2</c:v>
                </c:pt>
                <c:pt idx="11">
                  <c:v>67.599999999999994</c:v>
                </c:pt>
                <c:pt idx="12">
                  <c:v>69.3</c:v>
                </c:pt>
                <c:pt idx="13">
                  <c:v>70.2</c:v>
                </c:pt>
                <c:pt idx="14">
                  <c:v>70.8</c:v>
                </c:pt>
                <c:pt idx="15">
                  <c:v>71.400000000000006</c:v>
                </c:pt>
              </c:numCache>
            </c:numRef>
          </c:val>
          <c:smooth val="0"/>
        </c:ser>
        <c:ser>
          <c:idx val="1"/>
          <c:order val="1"/>
          <c:tx>
            <c:strRef>
              <c:f>'08_30'!$A$49</c:f>
              <c:strCache>
                <c:ptCount val="1"/>
                <c:pt idx="0">
                  <c:v>Netherlands</c:v>
                </c:pt>
              </c:strCache>
            </c:strRef>
          </c:tx>
          <c:cat>
            <c:numRef>
              <c:f>'08_30'!$B$47:$Q$47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'08_30'!$B$49:$Q$49</c:f>
              <c:numCache>
                <c:formatCode>General</c:formatCode>
                <c:ptCount val="16"/>
                <c:pt idx="0">
                  <c:v>70.900000000000006</c:v>
                </c:pt>
                <c:pt idx="1">
                  <c:v>71.5</c:v>
                </c:pt>
                <c:pt idx="2">
                  <c:v>72</c:v>
                </c:pt>
                <c:pt idx="3">
                  <c:v>71.7</c:v>
                </c:pt>
                <c:pt idx="4">
                  <c:v>70.8</c:v>
                </c:pt>
                <c:pt idx="5">
                  <c:v>71.900000000000006</c:v>
                </c:pt>
                <c:pt idx="6">
                  <c:v>72.7</c:v>
                </c:pt>
                <c:pt idx="7">
                  <c:v>73.900000000000006</c:v>
                </c:pt>
                <c:pt idx="8">
                  <c:v>75.2</c:v>
                </c:pt>
                <c:pt idx="9">
                  <c:v>76.5</c:v>
                </c:pt>
                <c:pt idx="10">
                  <c:v>76.599999999999994</c:v>
                </c:pt>
                <c:pt idx="11">
                  <c:v>77.5</c:v>
                </c:pt>
                <c:pt idx="12">
                  <c:v>79</c:v>
                </c:pt>
                <c:pt idx="13">
                  <c:v>79.599999999999994</c:v>
                </c:pt>
                <c:pt idx="14">
                  <c:v>79.7</c:v>
                </c:pt>
                <c:pt idx="15">
                  <c:v>79.599999999999994</c:v>
                </c:pt>
              </c:numCache>
            </c:numRef>
          </c:val>
          <c:smooth val="0"/>
        </c:ser>
        <c:ser>
          <c:idx val="2"/>
          <c:order val="2"/>
          <c:tx>
            <c:strRef>
              <c:f>'08_30'!$A$50</c:f>
              <c:strCache>
                <c:ptCount val="1"/>
                <c:pt idx="0">
                  <c:v>Poland</c:v>
                </c:pt>
              </c:strCache>
            </c:strRef>
          </c:tx>
          <c:cat>
            <c:numRef>
              <c:f>'08_30'!$B$47:$Q$47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'08_30'!$B$50:$Q$50</c:f>
              <c:numCache>
                <c:formatCode>General</c:formatCode>
                <c:ptCount val="16"/>
                <c:pt idx="0">
                  <c:v>55.6</c:v>
                </c:pt>
                <c:pt idx="1">
                  <c:v>55.8</c:v>
                </c:pt>
                <c:pt idx="2">
                  <c:v>56.2</c:v>
                </c:pt>
                <c:pt idx="3">
                  <c:v>56.3</c:v>
                </c:pt>
                <c:pt idx="4">
                  <c:v>58.2</c:v>
                </c:pt>
                <c:pt idx="5">
                  <c:v>59.9</c:v>
                </c:pt>
                <c:pt idx="6">
                  <c:v>61.5</c:v>
                </c:pt>
                <c:pt idx="7">
                  <c:v>63</c:v>
                </c:pt>
                <c:pt idx="8">
                  <c:v>64.5</c:v>
                </c:pt>
                <c:pt idx="9">
                  <c:v>65.3</c:v>
                </c:pt>
                <c:pt idx="10">
                  <c:v>65.400000000000006</c:v>
                </c:pt>
                <c:pt idx="11">
                  <c:v>68.5</c:v>
                </c:pt>
                <c:pt idx="12">
                  <c:v>70.3</c:v>
                </c:pt>
                <c:pt idx="13">
                  <c:v>72</c:v>
                </c:pt>
                <c:pt idx="14">
                  <c:v>72.5</c:v>
                </c:pt>
                <c:pt idx="15">
                  <c:v>73.2</c:v>
                </c:pt>
              </c:numCache>
            </c:numRef>
          </c:val>
          <c:smooth val="0"/>
        </c:ser>
        <c:ser>
          <c:idx val="3"/>
          <c:order val="3"/>
          <c:tx>
            <c:strRef>
              <c:f>'08_30'!$A$51</c:f>
              <c:strCache>
                <c:ptCount val="1"/>
                <c:pt idx="0">
                  <c:v>Serbia</c:v>
                </c:pt>
              </c:strCache>
            </c:strRef>
          </c:tx>
          <c:cat>
            <c:numRef>
              <c:f>'08_30'!$B$47:$Q$47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'08_30'!$B$51:$Q$51</c:f>
              <c:numCache>
                <c:formatCode>General</c:formatCode>
                <c:ptCount val="16"/>
                <c:pt idx="0">
                  <c:v>43.5</c:v>
                </c:pt>
                <c:pt idx="1">
                  <c:v>39.9</c:v>
                </c:pt>
                <c:pt idx="2">
                  <c:v>39.5</c:v>
                </c:pt>
                <c:pt idx="3">
                  <c:v>42.2</c:v>
                </c:pt>
                <c:pt idx="4">
                  <c:v>45.7</c:v>
                </c:pt>
                <c:pt idx="5">
                  <c:v>46.8</c:v>
                </c:pt>
                <c:pt idx="6">
                  <c:v>50.4</c:v>
                </c:pt>
                <c:pt idx="7">
                  <c:v>53</c:v>
                </c:pt>
                <c:pt idx="8">
                  <c:v>54.5</c:v>
                </c:pt>
                <c:pt idx="9">
                  <c:v>55.8</c:v>
                </c:pt>
                <c:pt idx="10">
                  <c:v>56.6</c:v>
                </c:pt>
                <c:pt idx="11">
                  <c:v>58.9</c:v>
                </c:pt>
                <c:pt idx="12">
                  <c:v>61.8</c:v>
                </c:pt>
                <c:pt idx="13">
                  <c:v>63.4</c:v>
                </c:pt>
                <c:pt idx="14">
                  <c:v>65.5</c:v>
                </c:pt>
                <c:pt idx="15">
                  <c:v>65.8</c:v>
                </c:pt>
              </c:numCache>
            </c:numRef>
          </c:val>
          <c:smooth val="0"/>
        </c:ser>
        <c:dLbls>
          <c:showLegendKey val="0"/>
          <c:showVal val="0"/>
          <c:showCatName val="0"/>
          <c:showSerName val="0"/>
          <c:showPercent val="0"/>
          <c:showBubbleSize val="0"/>
        </c:dLbls>
        <c:marker val="1"/>
        <c:smooth val="0"/>
        <c:axId val="180095232"/>
        <c:axId val="180097024"/>
      </c:lineChart>
      <c:catAx>
        <c:axId val="180095232"/>
        <c:scaling>
          <c:orientation val="minMax"/>
        </c:scaling>
        <c:delete val="0"/>
        <c:axPos val="b"/>
        <c:numFmt formatCode="General" sourceLinked="1"/>
        <c:majorTickMark val="out"/>
        <c:minorTickMark val="none"/>
        <c:tickLblPos val="nextTo"/>
        <c:crossAx val="180097024"/>
        <c:crosses val="autoZero"/>
        <c:auto val="1"/>
        <c:lblAlgn val="ctr"/>
        <c:lblOffset val="100"/>
        <c:noMultiLvlLbl val="0"/>
      </c:catAx>
      <c:valAx>
        <c:axId val="1800970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0095232"/>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Long-term unemployment rate by sex, 2010-2025 (Percentage of population in the labour force)</a:t>
            </a:r>
            <a:endParaRPr lang="en-US" sz="1200" b="0"/>
          </a:p>
          <a:p>
            <a:pPr>
              <a:defRPr sz="1400">
                <a:latin typeface="Calibri"/>
                <a:ea typeface="Calibri"/>
                <a:cs typeface="Calibri"/>
              </a:defRPr>
            </a:pPr>
            <a:r>
              <a:rPr lang="en-US" sz="1200" b="0"/>
              <a:t>SDG ind 08_40: freq=Annual, indic_em=Long-term unemployment, age=From 15 to 74 years, sex=Total</a:t>
            </a:r>
          </a:p>
        </c:rich>
      </c:tx>
      <c:layout/>
      <c:overlay val="0"/>
    </c:title>
    <c:autoTitleDeleted val="0"/>
    <c:plotArea>
      <c:layout/>
      <c:lineChart>
        <c:grouping val="standard"/>
        <c:varyColors val="0"/>
        <c:ser>
          <c:idx val="0"/>
          <c:order val="0"/>
          <c:tx>
            <c:strRef>
              <c:f>'08_40'!$A$23</c:f>
              <c:strCache>
                <c:ptCount val="1"/>
                <c:pt idx="0">
                  <c:v>European Union - 27 countries (from 2020)</c:v>
                </c:pt>
              </c:strCache>
            </c:strRef>
          </c:tx>
          <c:cat>
            <c:numRef>
              <c:f>'08_40'!$B$22:$Q$22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'08_40'!$B$23:$Q$23</c:f>
              <c:numCache>
                <c:formatCode>General</c:formatCode>
                <c:ptCount val="16"/>
                <c:pt idx="0">
                  <c:v>4</c:v>
                </c:pt>
                <c:pt idx="1">
                  <c:v>4.3</c:v>
                </c:pt>
                <c:pt idx="2">
                  <c:v>4.9000000000000004</c:v>
                </c:pt>
                <c:pt idx="3">
                  <c:v>5.4</c:v>
                </c:pt>
                <c:pt idx="4">
                  <c:v>5.4</c:v>
                </c:pt>
                <c:pt idx="5">
                  <c:v>4.9000000000000004</c:v>
                </c:pt>
                <c:pt idx="6">
                  <c:v>4.3</c:v>
                </c:pt>
                <c:pt idx="7">
                  <c:v>3.7</c:v>
                </c:pt>
                <c:pt idx="8">
                  <c:v>3.1</c:v>
                </c:pt>
                <c:pt idx="9">
                  <c:v>2.7</c:v>
                </c:pt>
                <c:pt idx="10">
                  <c:v>2.4</c:v>
                </c:pt>
                <c:pt idx="11">
                  <c:v>2.8</c:v>
                </c:pt>
                <c:pt idx="12">
                  <c:v>2.4</c:v>
                </c:pt>
                <c:pt idx="13">
                  <c:v>2.1</c:v>
                </c:pt>
                <c:pt idx="14">
                  <c:v>1.9</c:v>
                </c:pt>
                <c:pt idx="15">
                  <c:v>1.9</c:v>
                </c:pt>
              </c:numCache>
            </c:numRef>
          </c:val>
          <c:smooth val="0"/>
        </c:ser>
        <c:ser>
          <c:idx val="1"/>
          <c:order val="1"/>
          <c:tx>
            <c:strRef>
              <c:f>'08_40'!$A$24</c:f>
              <c:strCache>
                <c:ptCount val="1"/>
                <c:pt idx="0">
                  <c:v>Netherlands</c:v>
                </c:pt>
              </c:strCache>
            </c:strRef>
          </c:tx>
          <c:cat>
            <c:numRef>
              <c:f>'08_40'!$B$22:$Q$22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'08_40'!$B$24:$Q$24</c:f>
              <c:numCache>
                <c:formatCode>General</c:formatCode>
                <c:ptCount val="16"/>
                <c:pt idx="0">
                  <c:v>1.1000000000000001</c:v>
                </c:pt>
                <c:pt idx="1">
                  <c:v>1.4</c:v>
                </c:pt>
                <c:pt idx="2">
                  <c:v>1.7</c:v>
                </c:pt>
                <c:pt idx="3">
                  <c:v>2.2999999999999998</c:v>
                </c:pt>
                <c:pt idx="4">
                  <c:v>2.7</c:v>
                </c:pt>
                <c:pt idx="5">
                  <c:v>2.7</c:v>
                </c:pt>
                <c:pt idx="6">
                  <c:v>2.2999999999999998</c:v>
                </c:pt>
                <c:pt idx="7">
                  <c:v>1.7</c:v>
                </c:pt>
                <c:pt idx="8">
                  <c:v>1.2</c:v>
                </c:pt>
                <c:pt idx="9">
                  <c:v>0.9</c:v>
                </c:pt>
                <c:pt idx="10">
                  <c:v>0.7</c:v>
                </c:pt>
                <c:pt idx="11">
                  <c:v>0.8</c:v>
                </c:pt>
                <c:pt idx="12">
                  <c:v>0.7</c:v>
                </c:pt>
                <c:pt idx="13">
                  <c:v>0.5</c:v>
                </c:pt>
                <c:pt idx="14">
                  <c:v>0.5</c:v>
                </c:pt>
                <c:pt idx="15">
                  <c:v>0.5</c:v>
                </c:pt>
              </c:numCache>
            </c:numRef>
          </c:val>
          <c:smooth val="0"/>
        </c:ser>
        <c:ser>
          <c:idx val="2"/>
          <c:order val="2"/>
          <c:tx>
            <c:strRef>
              <c:f>'08_40'!$A$25</c:f>
              <c:strCache>
                <c:ptCount val="1"/>
                <c:pt idx="0">
                  <c:v>Poland</c:v>
                </c:pt>
              </c:strCache>
            </c:strRef>
          </c:tx>
          <c:cat>
            <c:numRef>
              <c:f>'08_40'!$B$22:$Q$22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'08_40'!$B$25:$Q$25</c:f>
              <c:numCache>
                <c:formatCode>General</c:formatCode>
                <c:ptCount val="16"/>
                <c:pt idx="0">
                  <c:v>3.1</c:v>
                </c:pt>
                <c:pt idx="1">
                  <c:v>3.7</c:v>
                </c:pt>
                <c:pt idx="2">
                  <c:v>4.2</c:v>
                </c:pt>
                <c:pt idx="3">
                  <c:v>4.5</c:v>
                </c:pt>
                <c:pt idx="4">
                  <c:v>3.9</c:v>
                </c:pt>
                <c:pt idx="5">
                  <c:v>3</c:v>
                </c:pt>
                <c:pt idx="6">
                  <c:v>2.2000000000000002</c:v>
                </c:pt>
                <c:pt idx="7">
                  <c:v>1.5</c:v>
                </c:pt>
                <c:pt idx="8">
                  <c:v>1</c:v>
                </c:pt>
                <c:pt idx="9">
                  <c:v>0.7</c:v>
                </c:pt>
                <c:pt idx="10">
                  <c:v>0.6</c:v>
                </c:pt>
                <c:pt idx="11">
                  <c:v>0.9</c:v>
                </c:pt>
                <c:pt idx="12">
                  <c:v>0.9</c:v>
                </c:pt>
                <c:pt idx="13">
                  <c:v>0.8</c:v>
                </c:pt>
                <c:pt idx="14">
                  <c:v>0.8</c:v>
                </c:pt>
                <c:pt idx="15">
                  <c:v>0.8</c:v>
                </c:pt>
              </c:numCache>
            </c:numRef>
          </c:val>
          <c:smooth val="0"/>
        </c:ser>
        <c:ser>
          <c:idx val="3"/>
          <c:order val="3"/>
          <c:tx>
            <c:strRef>
              <c:f>'08_40'!$A$26</c:f>
              <c:strCache>
                <c:ptCount val="1"/>
                <c:pt idx="0">
                  <c:v>Serbia</c:v>
                </c:pt>
              </c:strCache>
            </c:strRef>
          </c:tx>
          <c:cat>
            <c:numRef>
              <c:f>'08_40'!$B$22:$Q$22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'08_40'!$B$26:$Q$26</c:f>
              <c:numCache>
                <c:formatCode>General</c:formatCode>
                <c:ptCount val="16"/>
                <c:pt idx="0">
                  <c:v>0</c:v>
                </c:pt>
                <c:pt idx="1">
                  <c:v>16</c:v>
                </c:pt>
                <c:pt idx="2">
                  <c:v>17</c:v>
                </c:pt>
                <c:pt idx="3">
                  <c:v>15.6</c:v>
                </c:pt>
                <c:pt idx="4">
                  <c:v>12.5</c:v>
                </c:pt>
                <c:pt idx="5">
                  <c:v>10.7</c:v>
                </c:pt>
                <c:pt idx="6">
                  <c:v>9.1999999999999993</c:v>
                </c:pt>
                <c:pt idx="7">
                  <c:v>7.3</c:v>
                </c:pt>
                <c:pt idx="8">
                  <c:v>6.6</c:v>
                </c:pt>
                <c:pt idx="9">
                  <c:v>5.4</c:v>
                </c:pt>
                <c:pt idx="10">
                  <c:v>4.4000000000000004</c:v>
                </c:pt>
                <c:pt idx="11">
                  <c:v>5</c:v>
                </c:pt>
                <c:pt idx="12">
                  <c:v>3.9</c:v>
                </c:pt>
                <c:pt idx="13">
                  <c:v>3.8</c:v>
                </c:pt>
                <c:pt idx="14">
                  <c:v>3.4</c:v>
                </c:pt>
                <c:pt idx="15">
                  <c:v>3.5</c:v>
                </c:pt>
              </c:numCache>
            </c:numRef>
          </c:val>
          <c:smooth val="0"/>
        </c:ser>
        <c:dLbls>
          <c:showLegendKey val="0"/>
          <c:showVal val="0"/>
          <c:showCatName val="0"/>
          <c:showSerName val="0"/>
          <c:showPercent val="0"/>
          <c:showBubbleSize val="0"/>
        </c:dLbls>
        <c:marker val="1"/>
        <c:smooth val="0"/>
        <c:axId val="180400128"/>
        <c:axId val="180401664"/>
      </c:lineChart>
      <c:catAx>
        <c:axId val="180400128"/>
        <c:scaling>
          <c:orientation val="minMax"/>
        </c:scaling>
        <c:delete val="0"/>
        <c:axPos val="b"/>
        <c:numFmt formatCode="General" sourceLinked="1"/>
        <c:majorTickMark val="out"/>
        <c:minorTickMark val="none"/>
        <c:tickLblPos val="nextTo"/>
        <c:crossAx val="180401664"/>
        <c:crosses val="autoZero"/>
        <c:auto val="1"/>
        <c:lblAlgn val="ctr"/>
        <c:lblOffset val="100"/>
        <c:noMultiLvlLbl val="0"/>
      </c:catAx>
      <c:valAx>
        <c:axId val="1804016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0400128"/>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Long-term unemployment rate by sex, 2010-2025 (Percentage of population in the labour force)</a:t>
            </a:r>
            <a:endParaRPr lang="en-US" sz="1200" b="0"/>
          </a:p>
          <a:p>
            <a:pPr>
              <a:defRPr sz="1400">
                <a:latin typeface="Calibri"/>
                <a:ea typeface="Calibri"/>
                <a:cs typeface="Calibri"/>
              </a:defRPr>
            </a:pPr>
            <a:r>
              <a:rPr lang="en-US" sz="1200" b="0"/>
              <a:t>SDG ind 08_40: freq=Annual, indic_em=Long-term unemployment, age=From 15 to 74 years, sex=Males</a:t>
            </a:r>
          </a:p>
        </c:rich>
      </c:tx>
      <c:layout/>
      <c:overlay val="0"/>
    </c:title>
    <c:autoTitleDeleted val="0"/>
    <c:plotArea>
      <c:layout/>
      <c:lineChart>
        <c:grouping val="standard"/>
        <c:varyColors val="0"/>
        <c:ser>
          <c:idx val="0"/>
          <c:order val="0"/>
          <c:tx>
            <c:strRef>
              <c:f>'08_40'!$A$34</c:f>
              <c:strCache>
                <c:ptCount val="1"/>
                <c:pt idx="0">
                  <c:v>European Union - 27 countries (from 2020)</c:v>
                </c:pt>
              </c:strCache>
            </c:strRef>
          </c:tx>
          <c:cat>
            <c:numRef>
              <c:f>'08_40'!$B$33:$Q$33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'08_40'!$B$34:$Q$34</c:f>
              <c:numCache>
                <c:formatCode>General</c:formatCode>
                <c:ptCount val="16"/>
                <c:pt idx="0">
                  <c:v>3.9</c:v>
                </c:pt>
                <c:pt idx="1">
                  <c:v>4.2</c:v>
                </c:pt>
                <c:pt idx="2">
                  <c:v>4.8</c:v>
                </c:pt>
                <c:pt idx="3">
                  <c:v>5.4</c:v>
                </c:pt>
                <c:pt idx="4">
                  <c:v>5.4</c:v>
                </c:pt>
                <c:pt idx="5">
                  <c:v>4.9000000000000004</c:v>
                </c:pt>
                <c:pt idx="6">
                  <c:v>4.2</c:v>
                </c:pt>
                <c:pt idx="7">
                  <c:v>3.6</c:v>
                </c:pt>
                <c:pt idx="8">
                  <c:v>3</c:v>
                </c:pt>
                <c:pt idx="9">
                  <c:v>2.6</c:v>
                </c:pt>
                <c:pt idx="10">
                  <c:v>2.2999999999999998</c:v>
                </c:pt>
                <c:pt idx="11">
                  <c:v>2.6</c:v>
                </c:pt>
                <c:pt idx="12">
                  <c:v>2.2999999999999998</c:v>
                </c:pt>
                <c:pt idx="13">
                  <c:v>2</c:v>
                </c:pt>
                <c:pt idx="14">
                  <c:v>1.8</c:v>
                </c:pt>
                <c:pt idx="15">
                  <c:v>1.8</c:v>
                </c:pt>
              </c:numCache>
            </c:numRef>
          </c:val>
          <c:smooth val="0"/>
        </c:ser>
        <c:ser>
          <c:idx val="1"/>
          <c:order val="1"/>
          <c:tx>
            <c:strRef>
              <c:f>'08_40'!$A$35</c:f>
              <c:strCache>
                <c:ptCount val="1"/>
                <c:pt idx="0">
                  <c:v>Netherlands</c:v>
                </c:pt>
              </c:strCache>
            </c:strRef>
          </c:tx>
          <c:cat>
            <c:numRef>
              <c:f>'08_40'!$B$33:$Q$33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'08_40'!$B$35:$Q$35</c:f>
              <c:numCache>
                <c:formatCode>General</c:formatCode>
                <c:ptCount val="16"/>
                <c:pt idx="0">
                  <c:v>0.9</c:v>
                </c:pt>
                <c:pt idx="1">
                  <c:v>1.3</c:v>
                </c:pt>
                <c:pt idx="2">
                  <c:v>1.6</c:v>
                </c:pt>
                <c:pt idx="3">
                  <c:v>2.2999999999999998</c:v>
                </c:pt>
                <c:pt idx="4">
                  <c:v>2.6</c:v>
                </c:pt>
                <c:pt idx="5">
                  <c:v>2.7</c:v>
                </c:pt>
                <c:pt idx="6">
                  <c:v>2.1</c:v>
                </c:pt>
                <c:pt idx="7">
                  <c:v>1.5</c:v>
                </c:pt>
                <c:pt idx="8">
                  <c:v>1.1000000000000001</c:v>
                </c:pt>
                <c:pt idx="9">
                  <c:v>0.8</c:v>
                </c:pt>
                <c:pt idx="10">
                  <c:v>0.6</c:v>
                </c:pt>
                <c:pt idx="11">
                  <c:v>0.8</c:v>
                </c:pt>
                <c:pt idx="12">
                  <c:v>0.6</c:v>
                </c:pt>
                <c:pt idx="13">
                  <c:v>0.4</c:v>
                </c:pt>
                <c:pt idx="14">
                  <c:v>0.5</c:v>
                </c:pt>
                <c:pt idx="15">
                  <c:v>0.5</c:v>
                </c:pt>
              </c:numCache>
            </c:numRef>
          </c:val>
          <c:smooth val="0"/>
        </c:ser>
        <c:ser>
          <c:idx val="2"/>
          <c:order val="2"/>
          <c:tx>
            <c:strRef>
              <c:f>'08_40'!$A$36</c:f>
              <c:strCache>
                <c:ptCount val="1"/>
                <c:pt idx="0">
                  <c:v>Poland</c:v>
                </c:pt>
              </c:strCache>
            </c:strRef>
          </c:tx>
          <c:cat>
            <c:numRef>
              <c:f>'08_40'!$B$33:$Q$33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'08_40'!$B$36:$Q$36</c:f>
              <c:numCache>
                <c:formatCode>General</c:formatCode>
                <c:ptCount val="16"/>
                <c:pt idx="0">
                  <c:v>3</c:v>
                </c:pt>
                <c:pt idx="1">
                  <c:v>3.4</c:v>
                </c:pt>
                <c:pt idx="2">
                  <c:v>3.8</c:v>
                </c:pt>
                <c:pt idx="3">
                  <c:v>4.2</c:v>
                </c:pt>
                <c:pt idx="4">
                  <c:v>3.7</c:v>
                </c:pt>
                <c:pt idx="5">
                  <c:v>3</c:v>
                </c:pt>
                <c:pt idx="6">
                  <c:v>2.2000000000000002</c:v>
                </c:pt>
                <c:pt idx="7">
                  <c:v>1.6</c:v>
                </c:pt>
                <c:pt idx="8">
                  <c:v>1.1000000000000001</c:v>
                </c:pt>
                <c:pt idx="9">
                  <c:v>0.7</c:v>
                </c:pt>
                <c:pt idx="10">
                  <c:v>0.6</c:v>
                </c:pt>
                <c:pt idx="11">
                  <c:v>0.9</c:v>
                </c:pt>
                <c:pt idx="12">
                  <c:v>0.9</c:v>
                </c:pt>
                <c:pt idx="13">
                  <c:v>0.8</c:v>
                </c:pt>
                <c:pt idx="14">
                  <c:v>0.7</c:v>
                </c:pt>
                <c:pt idx="15">
                  <c:v>0.7</c:v>
                </c:pt>
              </c:numCache>
            </c:numRef>
          </c:val>
          <c:smooth val="0"/>
        </c:ser>
        <c:ser>
          <c:idx val="3"/>
          <c:order val="3"/>
          <c:tx>
            <c:strRef>
              <c:f>'08_40'!$A$37</c:f>
              <c:strCache>
                <c:ptCount val="1"/>
                <c:pt idx="0">
                  <c:v>Serbia</c:v>
                </c:pt>
              </c:strCache>
            </c:strRef>
          </c:tx>
          <c:cat>
            <c:numRef>
              <c:f>'08_40'!$B$33:$Q$33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'08_40'!$B$37:$Q$37</c:f>
              <c:numCache>
                <c:formatCode>General</c:formatCode>
                <c:ptCount val="16"/>
                <c:pt idx="0">
                  <c:v>0</c:v>
                </c:pt>
                <c:pt idx="1">
                  <c:v>14.4</c:v>
                </c:pt>
                <c:pt idx="2">
                  <c:v>15.2</c:v>
                </c:pt>
                <c:pt idx="3">
                  <c:v>13.6</c:v>
                </c:pt>
                <c:pt idx="4">
                  <c:v>11</c:v>
                </c:pt>
                <c:pt idx="5">
                  <c:v>9.4</c:v>
                </c:pt>
                <c:pt idx="6">
                  <c:v>8.1999999999999993</c:v>
                </c:pt>
                <c:pt idx="7">
                  <c:v>6.4</c:v>
                </c:pt>
                <c:pt idx="8">
                  <c:v>5.7</c:v>
                </c:pt>
                <c:pt idx="9">
                  <c:v>4.7</c:v>
                </c:pt>
                <c:pt idx="10">
                  <c:v>3.8</c:v>
                </c:pt>
                <c:pt idx="11">
                  <c:v>4.3</c:v>
                </c:pt>
                <c:pt idx="12">
                  <c:v>3.3</c:v>
                </c:pt>
                <c:pt idx="13">
                  <c:v>3.2</c:v>
                </c:pt>
                <c:pt idx="14">
                  <c:v>3.1</c:v>
                </c:pt>
                <c:pt idx="15">
                  <c:v>3.2</c:v>
                </c:pt>
              </c:numCache>
            </c:numRef>
          </c:val>
          <c:smooth val="0"/>
        </c:ser>
        <c:dLbls>
          <c:showLegendKey val="0"/>
          <c:showVal val="0"/>
          <c:showCatName val="0"/>
          <c:showSerName val="0"/>
          <c:showPercent val="0"/>
          <c:showBubbleSize val="0"/>
        </c:dLbls>
        <c:marker val="1"/>
        <c:smooth val="0"/>
        <c:axId val="181244288"/>
        <c:axId val="181245824"/>
      </c:lineChart>
      <c:catAx>
        <c:axId val="181244288"/>
        <c:scaling>
          <c:orientation val="minMax"/>
        </c:scaling>
        <c:delete val="0"/>
        <c:axPos val="b"/>
        <c:numFmt formatCode="General" sourceLinked="1"/>
        <c:majorTickMark val="out"/>
        <c:minorTickMark val="none"/>
        <c:tickLblPos val="nextTo"/>
        <c:crossAx val="181245824"/>
        <c:crosses val="autoZero"/>
        <c:auto val="1"/>
        <c:lblAlgn val="ctr"/>
        <c:lblOffset val="100"/>
        <c:noMultiLvlLbl val="0"/>
      </c:catAx>
      <c:valAx>
        <c:axId val="1812458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1244288"/>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Long-term unemployment rate by sex, 2010-2025 (Percentage of population in the labour force)</a:t>
            </a:r>
            <a:endParaRPr sz="1200" b="0"/>
          </a:p>
          <a:p>
            <a:pPr>
              <a:defRPr sz="1400">
                <a:latin typeface="Calibri"/>
                <a:ea typeface="Calibri"/>
                <a:cs typeface="Calibri"/>
              </a:defRPr>
            </a:pPr>
            <a:r>
              <a:rPr sz="1200" b="0"/>
              <a:t>SDG ind 08_40: freq=Annual, indic_em=Long-term unemployment, age=From 15 to 74 years, sex=Females</a:t>
            </a:r>
          </a:p>
        </c:rich>
      </c:tx>
      <c:overlay val="0"/>
    </c:title>
    <c:autoTitleDeleted val="0"/>
    <c:plotArea>
      <c:layout/>
      <c:lineChart>
        <c:grouping val="standard"/>
        <c:varyColors val="0"/>
        <c:ser>
          <c:idx val="0"/>
          <c:order val="0"/>
          <c:tx>
            <c:strRef>
              <c:f>'08_40'!$A$45</c:f>
              <c:strCache>
                <c:ptCount val="1"/>
                <c:pt idx="0">
                  <c:v>European Union - 27 countries (from 2020)</c:v>
                </c:pt>
              </c:strCache>
            </c:strRef>
          </c:tx>
          <c:cat>
            <c:numRef>
              <c:f>'08_40'!$B$44:$Q$44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'08_40'!$B$45:$Q$45</c:f>
              <c:numCache>
                <c:formatCode>General</c:formatCode>
                <c:ptCount val="16"/>
                <c:pt idx="0">
                  <c:v>4</c:v>
                </c:pt>
                <c:pt idx="1">
                  <c:v>4.3</c:v>
                </c:pt>
                <c:pt idx="2">
                  <c:v>4.9000000000000004</c:v>
                </c:pt>
                <c:pt idx="3">
                  <c:v>5.5</c:v>
                </c:pt>
                <c:pt idx="4">
                  <c:v>5.4</c:v>
                </c:pt>
                <c:pt idx="5">
                  <c:v>4.9000000000000004</c:v>
                </c:pt>
                <c:pt idx="6">
                  <c:v>4.4000000000000004</c:v>
                </c:pt>
                <c:pt idx="7">
                  <c:v>3.7</c:v>
                </c:pt>
                <c:pt idx="8">
                  <c:v>3.2</c:v>
                </c:pt>
                <c:pt idx="9">
                  <c:v>2.8</c:v>
                </c:pt>
                <c:pt idx="10">
                  <c:v>2.5</c:v>
                </c:pt>
                <c:pt idx="11">
                  <c:v>2.9</c:v>
                </c:pt>
                <c:pt idx="12">
                  <c:v>2.5</c:v>
                </c:pt>
                <c:pt idx="13">
                  <c:v>2.2000000000000002</c:v>
                </c:pt>
                <c:pt idx="14">
                  <c:v>2</c:v>
                </c:pt>
                <c:pt idx="15">
                  <c:v>2</c:v>
                </c:pt>
              </c:numCache>
            </c:numRef>
          </c:val>
          <c:smooth val="0"/>
        </c:ser>
        <c:ser>
          <c:idx val="1"/>
          <c:order val="1"/>
          <c:tx>
            <c:strRef>
              <c:f>'08_40'!$A$46</c:f>
              <c:strCache>
                <c:ptCount val="1"/>
                <c:pt idx="0">
                  <c:v>Netherlands</c:v>
                </c:pt>
              </c:strCache>
            </c:strRef>
          </c:tx>
          <c:cat>
            <c:numRef>
              <c:f>'08_40'!$B$44:$Q$44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'08_40'!$B$46:$Q$46</c:f>
              <c:numCache>
                <c:formatCode>General</c:formatCode>
                <c:ptCount val="16"/>
                <c:pt idx="0">
                  <c:v>1.4</c:v>
                </c:pt>
                <c:pt idx="1">
                  <c:v>1.5</c:v>
                </c:pt>
                <c:pt idx="2">
                  <c:v>1.9</c:v>
                </c:pt>
                <c:pt idx="3">
                  <c:v>2.2999999999999998</c:v>
                </c:pt>
                <c:pt idx="4">
                  <c:v>2.8</c:v>
                </c:pt>
                <c:pt idx="5">
                  <c:v>2.7</c:v>
                </c:pt>
                <c:pt idx="6">
                  <c:v>2.5</c:v>
                </c:pt>
                <c:pt idx="7">
                  <c:v>2</c:v>
                </c:pt>
                <c:pt idx="8">
                  <c:v>1.4</c:v>
                </c:pt>
                <c:pt idx="9">
                  <c:v>0.9</c:v>
                </c:pt>
                <c:pt idx="10">
                  <c:v>0.8</c:v>
                </c:pt>
                <c:pt idx="11">
                  <c:v>0.9</c:v>
                </c:pt>
                <c:pt idx="12">
                  <c:v>0.7</c:v>
                </c:pt>
                <c:pt idx="13">
                  <c:v>0.5</c:v>
                </c:pt>
                <c:pt idx="14">
                  <c:v>0.5</c:v>
                </c:pt>
                <c:pt idx="15">
                  <c:v>0.5</c:v>
                </c:pt>
              </c:numCache>
            </c:numRef>
          </c:val>
          <c:smooth val="0"/>
        </c:ser>
        <c:ser>
          <c:idx val="2"/>
          <c:order val="2"/>
          <c:tx>
            <c:strRef>
              <c:f>'08_40'!$A$47</c:f>
              <c:strCache>
                <c:ptCount val="1"/>
                <c:pt idx="0">
                  <c:v>Poland</c:v>
                </c:pt>
              </c:strCache>
            </c:strRef>
          </c:tx>
          <c:cat>
            <c:numRef>
              <c:f>'08_40'!$B$44:$Q$44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'08_40'!$B$47:$Q$47</c:f>
              <c:numCache>
                <c:formatCode>General</c:formatCode>
                <c:ptCount val="16"/>
                <c:pt idx="0">
                  <c:v>3.3</c:v>
                </c:pt>
                <c:pt idx="1">
                  <c:v>4.0999999999999996</c:v>
                </c:pt>
                <c:pt idx="2">
                  <c:v>4.7</c:v>
                </c:pt>
                <c:pt idx="3">
                  <c:v>5</c:v>
                </c:pt>
                <c:pt idx="4">
                  <c:v>4.2</c:v>
                </c:pt>
                <c:pt idx="5">
                  <c:v>3</c:v>
                </c:pt>
                <c:pt idx="6">
                  <c:v>2.1</c:v>
                </c:pt>
                <c:pt idx="7">
                  <c:v>1.5</c:v>
                </c:pt>
                <c:pt idx="8">
                  <c:v>1</c:v>
                </c:pt>
                <c:pt idx="9">
                  <c:v>0.7</c:v>
                </c:pt>
                <c:pt idx="10">
                  <c:v>0.6</c:v>
                </c:pt>
                <c:pt idx="11">
                  <c:v>0.9</c:v>
                </c:pt>
                <c:pt idx="12">
                  <c:v>0.9</c:v>
                </c:pt>
                <c:pt idx="13">
                  <c:v>0.7</c:v>
                </c:pt>
                <c:pt idx="14">
                  <c:v>0.9</c:v>
                </c:pt>
                <c:pt idx="15">
                  <c:v>0.9</c:v>
                </c:pt>
              </c:numCache>
            </c:numRef>
          </c:val>
          <c:smooth val="0"/>
        </c:ser>
        <c:ser>
          <c:idx val="3"/>
          <c:order val="3"/>
          <c:tx>
            <c:strRef>
              <c:f>'08_40'!$A$48</c:f>
              <c:strCache>
                <c:ptCount val="1"/>
                <c:pt idx="0">
                  <c:v>Serbia</c:v>
                </c:pt>
              </c:strCache>
            </c:strRef>
          </c:tx>
          <c:cat>
            <c:numRef>
              <c:f>'08_40'!$B$44:$Q$44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'08_40'!$B$48:$Q$48</c:f>
              <c:numCache>
                <c:formatCode>General</c:formatCode>
                <c:ptCount val="16"/>
                <c:pt idx="0">
                  <c:v>0</c:v>
                </c:pt>
                <c:pt idx="1">
                  <c:v>18.100000000000001</c:v>
                </c:pt>
                <c:pt idx="2">
                  <c:v>19.5</c:v>
                </c:pt>
                <c:pt idx="3">
                  <c:v>18.3</c:v>
                </c:pt>
                <c:pt idx="4">
                  <c:v>14.4</c:v>
                </c:pt>
                <c:pt idx="5">
                  <c:v>12.4</c:v>
                </c:pt>
                <c:pt idx="6">
                  <c:v>10.5</c:v>
                </c:pt>
                <c:pt idx="7">
                  <c:v>8.4</c:v>
                </c:pt>
                <c:pt idx="8">
                  <c:v>7.8</c:v>
                </c:pt>
                <c:pt idx="9">
                  <c:v>6.4</c:v>
                </c:pt>
                <c:pt idx="10">
                  <c:v>5.0999999999999996</c:v>
                </c:pt>
                <c:pt idx="11">
                  <c:v>5.8</c:v>
                </c:pt>
                <c:pt idx="12">
                  <c:v>4.5999999999999996</c:v>
                </c:pt>
                <c:pt idx="13">
                  <c:v>4.5</c:v>
                </c:pt>
                <c:pt idx="14">
                  <c:v>3.9</c:v>
                </c:pt>
                <c:pt idx="15">
                  <c:v>3.8</c:v>
                </c:pt>
              </c:numCache>
            </c:numRef>
          </c:val>
          <c:smooth val="0"/>
        </c:ser>
        <c:dLbls>
          <c:showLegendKey val="0"/>
          <c:showVal val="0"/>
          <c:showCatName val="0"/>
          <c:showSerName val="0"/>
          <c:showPercent val="0"/>
          <c:showBubbleSize val="0"/>
        </c:dLbls>
        <c:marker val="1"/>
        <c:smooth val="0"/>
        <c:axId val="182011392"/>
        <c:axId val="182012928"/>
      </c:lineChart>
      <c:catAx>
        <c:axId val="182011392"/>
        <c:scaling>
          <c:orientation val="minMax"/>
        </c:scaling>
        <c:delete val="0"/>
        <c:axPos val="b"/>
        <c:numFmt formatCode="General" sourceLinked="1"/>
        <c:majorTickMark val="out"/>
        <c:minorTickMark val="none"/>
        <c:tickLblPos val="nextTo"/>
        <c:crossAx val="182012928"/>
        <c:crosses val="autoZero"/>
        <c:auto val="1"/>
        <c:lblAlgn val="ctr"/>
        <c:lblOffset val="100"/>
        <c:noMultiLvlLbl val="0"/>
      </c:catAx>
      <c:valAx>
        <c:axId val="1820129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2011392"/>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Fatal accidents at work per 100 000 workers, by sex, 2010-2023 (Incidence rate)</a:t>
            </a:r>
            <a:endParaRPr lang="en-US" sz="1200" b="0"/>
          </a:p>
          <a:p>
            <a:pPr>
              <a:defRPr sz="1400">
                <a:latin typeface="Calibri"/>
                <a:ea typeface="Calibri"/>
                <a:cs typeface="Calibri"/>
              </a:defRPr>
            </a:pPr>
            <a:r>
              <a:rPr lang="en-US" sz="1200" b="0"/>
              <a:t>SDG ind 08_60: freq=Annual, sex=Total, nace_r2=Total - all NACE activities, severity=Fatal</a:t>
            </a:r>
          </a:p>
        </c:rich>
      </c:tx>
      <c:layout/>
      <c:overlay val="0"/>
    </c:title>
    <c:autoTitleDeleted val="0"/>
    <c:plotArea>
      <c:layout/>
      <c:lineChart>
        <c:grouping val="standard"/>
        <c:varyColors val="0"/>
        <c:ser>
          <c:idx val="0"/>
          <c:order val="0"/>
          <c:tx>
            <c:strRef>
              <c:f>'08_60'!$A$23</c:f>
              <c:strCache>
                <c:ptCount val="1"/>
                <c:pt idx="0">
                  <c:v>European Union - 27 countries (from 2020)</c:v>
                </c:pt>
              </c:strCache>
            </c:strRef>
          </c:tx>
          <c:cat>
            <c:numRef>
              <c:f>'08_60'!$B$22:$O$22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'08_60'!$B$23:$O$23</c:f>
              <c:numCache>
                <c:formatCode>General</c:formatCode>
                <c:ptCount val="14"/>
                <c:pt idx="0">
                  <c:v>2.31</c:v>
                </c:pt>
                <c:pt idx="1">
                  <c:v>2.29</c:v>
                </c:pt>
                <c:pt idx="2">
                  <c:v>2.14</c:v>
                </c:pt>
                <c:pt idx="3">
                  <c:v>1.96</c:v>
                </c:pt>
                <c:pt idx="4">
                  <c:v>2.0499999999999998</c:v>
                </c:pt>
                <c:pt idx="5">
                  <c:v>2.06</c:v>
                </c:pt>
                <c:pt idx="6">
                  <c:v>1.87</c:v>
                </c:pt>
                <c:pt idx="7">
                  <c:v>1.79</c:v>
                </c:pt>
                <c:pt idx="8">
                  <c:v>1.78</c:v>
                </c:pt>
                <c:pt idx="9">
                  <c:v>1.75</c:v>
                </c:pt>
                <c:pt idx="10">
                  <c:v>1.77</c:v>
                </c:pt>
                <c:pt idx="11">
                  <c:v>1.78</c:v>
                </c:pt>
                <c:pt idx="12">
                  <c:v>1.66</c:v>
                </c:pt>
                <c:pt idx="13">
                  <c:v>1.63</c:v>
                </c:pt>
              </c:numCache>
            </c:numRef>
          </c:val>
          <c:smooth val="0"/>
        </c:ser>
        <c:ser>
          <c:idx val="1"/>
          <c:order val="1"/>
          <c:tx>
            <c:strRef>
              <c:f>'08_60'!$A$24</c:f>
              <c:strCache>
                <c:ptCount val="1"/>
                <c:pt idx="0">
                  <c:v>Netherlands</c:v>
                </c:pt>
              </c:strCache>
            </c:strRef>
          </c:tx>
          <c:cat>
            <c:numRef>
              <c:f>'08_60'!$B$22:$O$22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'08_60'!$B$24:$O$24</c:f>
              <c:numCache>
                <c:formatCode>General</c:formatCode>
                <c:ptCount val="14"/>
                <c:pt idx="0">
                  <c:v>0.88</c:v>
                </c:pt>
                <c:pt idx="1">
                  <c:v>0.67</c:v>
                </c:pt>
                <c:pt idx="2">
                  <c:v>0.49</c:v>
                </c:pt>
                <c:pt idx="3">
                  <c:v>0.6</c:v>
                </c:pt>
                <c:pt idx="4">
                  <c:v>0.64</c:v>
                </c:pt>
                <c:pt idx="5">
                  <c:v>0.5</c:v>
                </c:pt>
                <c:pt idx="6">
                  <c:v>0.5</c:v>
                </c:pt>
                <c:pt idx="7">
                  <c:v>0.59</c:v>
                </c:pt>
                <c:pt idx="8">
                  <c:v>0.6</c:v>
                </c:pt>
                <c:pt idx="9">
                  <c:v>0.48</c:v>
                </c:pt>
                <c:pt idx="10">
                  <c:v>0.3</c:v>
                </c:pt>
                <c:pt idx="11">
                  <c:v>0.33</c:v>
                </c:pt>
                <c:pt idx="12">
                  <c:v>0.31</c:v>
                </c:pt>
                <c:pt idx="13">
                  <c:v>0.38</c:v>
                </c:pt>
              </c:numCache>
            </c:numRef>
          </c:val>
          <c:smooth val="0"/>
        </c:ser>
        <c:ser>
          <c:idx val="2"/>
          <c:order val="2"/>
          <c:tx>
            <c:strRef>
              <c:f>'08_60'!$A$25</c:f>
              <c:strCache>
                <c:ptCount val="1"/>
                <c:pt idx="0">
                  <c:v>Poland</c:v>
                </c:pt>
              </c:strCache>
            </c:strRef>
          </c:tx>
          <c:cat>
            <c:numRef>
              <c:f>'08_60'!$B$22:$O$22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'08_60'!$B$25:$O$25</c:f>
              <c:numCache>
                <c:formatCode>General</c:formatCode>
                <c:ptCount val="14"/>
                <c:pt idx="0">
                  <c:v>3.65</c:v>
                </c:pt>
                <c:pt idx="1">
                  <c:v>2.5</c:v>
                </c:pt>
                <c:pt idx="2">
                  <c:v>2.2999999999999998</c:v>
                </c:pt>
                <c:pt idx="3">
                  <c:v>2.2799999999999998</c:v>
                </c:pt>
                <c:pt idx="4">
                  <c:v>2.14</c:v>
                </c:pt>
                <c:pt idx="5">
                  <c:v>2.42</c:v>
                </c:pt>
                <c:pt idx="6">
                  <c:v>1.89</c:v>
                </c:pt>
                <c:pt idx="7">
                  <c:v>2.0099999999999998</c:v>
                </c:pt>
                <c:pt idx="8">
                  <c:v>1.54</c:v>
                </c:pt>
                <c:pt idx="9">
                  <c:v>1.32</c:v>
                </c:pt>
                <c:pt idx="10">
                  <c:v>1.35</c:v>
                </c:pt>
                <c:pt idx="11">
                  <c:v>1.56</c:v>
                </c:pt>
                <c:pt idx="12">
                  <c:v>1.27</c:v>
                </c:pt>
                <c:pt idx="13">
                  <c:v>1.18</c:v>
                </c:pt>
              </c:numCache>
            </c:numRef>
          </c:val>
          <c:smooth val="0"/>
        </c:ser>
        <c:dLbls>
          <c:showLegendKey val="0"/>
          <c:showVal val="0"/>
          <c:showCatName val="0"/>
          <c:showSerName val="0"/>
          <c:showPercent val="0"/>
          <c:showBubbleSize val="0"/>
        </c:dLbls>
        <c:marker val="1"/>
        <c:smooth val="0"/>
        <c:axId val="182257920"/>
        <c:axId val="182263808"/>
      </c:lineChart>
      <c:catAx>
        <c:axId val="182257920"/>
        <c:scaling>
          <c:orientation val="minMax"/>
        </c:scaling>
        <c:delete val="0"/>
        <c:axPos val="b"/>
        <c:numFmt formatCode="General" sourceLinked="1"/>
        <c:majorTickMark val="out"/>
        <c:minorTickMark val="none"/>
        <c:tickLblPos val="nextTo"/>
        <c:crossAx val="182263808"/>
        <c:crosses val="autoZero"/>
        <c:auto val="1"/>
        <c:lblAlgn val="ctr"/>
        <c:lblOffset val="100"/>
        <c:noMultiLvlLbl val="0"/>
      </c:catAx>
      <c:valAx>
        <c:axId val="1822638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2257920"/>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Fatal accidents at work per 100 000 workers, by sex, 2010-2023 (Incidence rate)</a:t>
            </a:r>
            <a:endParaRPr lang="en-US" sz="1200" b="0"/>
          </a:p>
          <a:p>
            <a:pPr>
              <a:defRPr sz="1400">
                <a:latin typeface="Calibri"/>
                <a:ea typeface="Calibri"/>
                <a:cs typeface="Calibri"/>
              </a:defRPr>
            </a:pPr>
            <a:r>
              <a:rPr lang="en-US" sz="1200" b="0"/>
              <a:t>SDG ind 08_60: freq=Annual, sex=Males, nace_r2=Total - all NACE activities, severity=Fatal</a:t>
            </a:r>
          </a:p>
        </c:rich>
      </c:tx>
      <c:layout/>
      <c:overlay val="0"/>
    </c:title>
    <c:autoTitleDeleted val="0"/>
    <c:plotArea>
      <c:layout/>
      <c:lineChart>
        <c:grouping val="standard"/>
        <c:varyColors val="0"/>
        <c:ser>
          <c:idx val="0"/>
          <c:order val="0"/>
          <c:tx>
            <c:strRef>
              <c:f>'08_60'!$A$33</c:f>
              <c:strCache>
                <c:ptCount val="1"/>
                <c:pt idx="0">
                  <c:v>European Union - 27 countries (from 2020)</c:v>
                </c:pt>
              </c:strCache>
            </c:strRef>
          </c:tx>
          <c:cat>
            <c:numRef>
              <c:f>'08_60'!$B$32:$O$32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'08_60'!$B$33:$O$33</c:f>
              <c:numCache>
                <c:formatCode>General</c:formatCode>
                <c:ptCount val="14"/>
                <c:pt idx="0">
                  <c:v>4.0199999999999996</c:v>
                </c:pt>
                <c:pt idx="1">
                  <c:v>4</c:v>
                </c:pt>
                <c:pt idx="2">
                  <c:v>3.79</c:v>
                </c:pt>
                <c:pt idx="3">
                  <c:v>3.49</c:v>
                </c:pt>
                <c:pt idx="4">
                  <c:v>3.61</c:v>
                </c:pt>
                <c:pt idx="5">
                  <c:v>3.65</c:v>
                </c:pt>
                <c:pt idx="6">
                  <c:v>3.3</c:v>
                </c:pt>
                <c:pt idx="7">
                  <c:v>3.15</c:v>
                </c:pt>
                <c:pt idx="8">
                  <c:v>3.16</c:v>
                </c:pt>
                <c:pt idx="9">
                  <c:v>3.09</c:v>
                </c:pt>
                <c:pt idx="10">
                  <c:v>3.06</c:v>
                </c:pt>
                <c:pt idx="11">
                  <c:v>3.12</c:v>
                </c:pt>
                <c:pt idx="12">
                  <c:v>2.91</c:v>
                </c:pt>
                <c:pt idx="13">
                  <c:v>2.86</c:v>
                </c:pt>
              </c:numCache>
            </c:numRef>
          </c:val>
          <c:smooth val="0"/>
        </c:ser>
        <c:ser>
          <c:idx val="1"/>
          <c:order val="1"/>
          <c:tx>
            <c:strRef>
              <c:f>'08_60'!$A$34</c:f>
              <c:strCache>
                <c:ptCount val="1"/>
                <c:pt idx="0">
                  <c:v>Netherlands</c:v>
                </c:pt>
              </c:strCache>
            </c:strRef>
          </c:tx>
          <c:cat>
            <c:numRef>
              <c:f>'08_60'!$B$32:$O$32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'08_60'!$B$34:$O$34</c:f>
              <c:numCache>
                <c:formatCode>General</c:formatCode>
                <c:ptCount val="14"/>
                <c:pt idx="0">
                  <c:v>1.51</c:v>
                </c:pt>
                <c:pt idx="1">
                  <c:v>1.25</c:v>
                </c:pt>
                <c:pt idx="2">
                  <c:v>0.93</c:v>
                </c:pt>
                <c:pt idx="3">
                  <c:v>1.1399999999999999</c:v>
                </c:pt>
                <c:pt idx="4">
                  <c:v>1.2</c:v>
                </c:pt>
                <c:pt idx="5">
                  <c:v>0.94</c:v>
                </c:pt>
                <c:pt idx="6">
                  <c:v>0.88</c:v>
                </c:pt>
                <c:pt idx="7">
                  <c:v>1.05</c:v>
                </c:pt>
                <c:pt idx="8">
                  <c:v>1.1200000000000001</c:v>
                </c:pt>
                <c:pt idx="9">
                  <c:v>0.85</c:v>
                </c:pt>
                <c:pt idx="10">
                  <c:v>0.55000000000000004</c:v>
                </c:pt>
                <c:pt idx="11">
                  <c:v>0.6</c:v>
                </c:pt>
                <c:pt idx="12">
                  <c:v>0.57999999999999996</c:v>
                </c:pt>
                <c:pt idx="13">
                  <c:v>0.72</c:v>
                </c:pt>
              </c:numCache>
            </c:numRef>
          </c:val>
          <c:smooth val="0"/>
        </c:ser>
        <c:ser>
          <c:idx val="2"/>
          <c:order val="2"/>
          <c:tx>
            <c:strRef>
              <c:f>'08_60'!$A$35</c:f>
              <c:strCache>
                <c:ptCount val="1"/>
                <c:pt idx="0">
                  <c:v>Poland</c:v>
                </c:pt>
              </c:strCache>
            </c:strRef>
          </c:tx>
          <c:cat>
            <c:numRef>
              <c:f>'08_60'!$B$32:$O$32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'08_60'!$B$35:$O$35</c:f>
              <c:numCache>
                <c:formatCode>General</c:formatCode>
                <c:ptCount val="14"/>
                <c:pt idx="0">
                  <c:v>6.56</c:v>
                </c:pt>
                <c:pt idx="1">
                  <c:v>4.3600000000000003</c:v>
                </c:pt>
                <c:pt idx="2">
                  <c:v>3.91</c:v>
                </c:pt>
                <c:pt idx="3">
                  <c:v>4.1500000000000004</c:v>
                </c:pt>
                <c:pt idx="4">
                  <c:v>3.94</c:v>
                </c:pt>
                <c:pt idx="5">
                  <c:v>4.41</c:v>
                </c:pt>
                <c:pt idx="6">
                  <c:v>3.43</c:v>
                </c:pt>
                <c:pt idx="7">
                  <c:v>3.61</c:v>
                </c:pt>
                <c:pt idx="8">
                  <c:v>2.73</c:v>
                </c:pt>
                <c:pt idx="9">
                  <c:v>2.39</c:v>
                </c:pt>
                <c:pt idx="10">
                  <c:v>2.4500000000000002</c:v>
                </c:pt>
                <c:pt idx="11">
                  <c:v>2.78</c:v>
                </c:pt>
                <c:pt idx="12">
                  <c:v>2.27</c:v>
                </c:pt>
                <c:pt idx="13">
                  <c:v>2.14</c:v>
                </c:pt>
              </c:numCache>
            </c:numRef>
          </c:val>
          <c:smooth val="0"/>
        </c:ser>
        <c:dLbls>
          <c:showLegendKey val="0"/>
          <c:showVal val="0"/>
          <c:showCatName val="0"/>
          <c:showSerName val="0"/>
          <c:showPercent val="0"/>
          <c:showBubbleSize val="0"/>
        </c:dLbls>
        <c:marker val="1"/>
        <c:smooth val="0"/>
        <c:axId val="182877184"/>
        <c:axId val="182883072"/>
      </c:lineChart>
      <c:catAx>
        <c:axId val="182877184"/>
        <c:scaling>
          <c:orientation val="minMax"/>
        </c:scaling>
        <c:delete val="0"/>
        <c:axPos val="b"/>
        <c:numFmt formatCode="General" sourceLinked="1"/>
        <c:majorTickMark val="out"/>
        <c:minorTickMark val="none"/>
        <c:tickLblPos val="nextTo"/>
        <c:crossAx val="182883072"/>
        <c:crosses val="autoZero"/>
        <c:auto val="1"/>
        <c:lblAlgn val="ctr"/>
        <c:lblOffset val="100"/>
        <c:noMultiLvlLbl val="0"/>
      </c:catAx>
      <c:valAx>
        <c:axId val="1828830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2877184"/>
        <c:crosses val="autoZero"/>
        <c:crossBetween val="between"/>
      </c:valAx>
    </c:plotArea>
    <c:legend>
      <c:legendPos val="b"/>
      <c:layout/>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Fatal accidents at work per 100 000 workers, by sex, 2010-2023 (Incidence rate)</a:t>
            </a:r>
            <a:endParaRPr sz="1200" b="0"/>
          </a:p>
          <a:p>
            <a:pPr>
              <a:defRPr sz="1400">
                <a:latin typeface="Calibri"/>
                <a:ea typeface="Calibri"/>
                <a:cs typeface="Calibri"/>
              </a:defRPr>
            </a:pPr>
            <a:r>
              <a:rPr sz="1200" b="0"/>
              <a:t>SDG ind 08_60: freq=Annual, sex=Females, nace_r2=Total - all NACE activities, severity=Fatal</a:t>
            </a:r>
          </a:p>
        </c:rich>
      </c:tx>
      <c:overlay val="0"/>
    </c:title>
    <c:autoTitleDeleted val="0"/>
    <c:plotArea>
      <c:layout/>
      <c:lineChart>
        <c:grouping val="standard"/>
        <c:varyColors val="0"/>
        <c:ser>
          <c:idx val="0"/>
          <c:order val="0"/>
          <c:tx>
            <c:strRef>
              <c:f>'08_60'!$A$43</c:f>
              <c:strCache>
                <c:ptCount val="1"/>
                <c:pt idx="0">
                  <c:v>European Union - 27 countries (from 2020)</c:v>
                </c:pt>
              </c:strCache>
            </c:strRef>
          </c:tx>
          <c:cat>
            <c:numRef>
              <c:f>'08_60'!$B$42:$O$42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'08_60'!$B$43:$O$43</c:f>
              <c:numCache>
                <c:formatCode>General</c:formatCode>
                <c:ptCount val="14"/>
                <c:pt idx="0">
                  <c:v>0.3</c:v>
                </c:pt>
                <c:pt idx="1">
                  <c:v>0.26</c:v>
                </c:pt>
                <c:pt idx="2">
                  <c:v>0.25</c:v>
                </c:pt>
                <c:pt idx="3">
                  <c:v>0.24</c:v>
                </c:pt>
                <c:pt idx="4">
                  <c:v>0.27</c:v>
                </c:pt>
                <c:pt idx="5">
                  <c:v>0.27</c:v>
                </c:pt>
                <c:pt idx="6">
                  <c:v>0.24</c:v>
                </c:pt>
                <c:pt idx="7">
                  <c:v>0.23</c:v>
                </c:pt>
                <c:pt idx="8">
                  <c:v>0.2</c:v>
                </c:pt>
                <c:pt idx="9">
                  <c:v>0.23</c:v>
                </c:pt>
                <c:pt idx="10">
                  <c:v>0.28999999999999998</c:v>
                </c:pt>
                <c:pt idx="11">
                  <c:v>0.26</c:v>
                </c:pt>
                <c:pt idx="12">
                  <c:v>0.24</c:v>
                </c:pt>
                <c:pt idx="13">
                  <c:v>0.22</c:v>
                </c:pt>
              </c:numCache>
            </c:numRef>
          </c:val>
          <c:smooth val="0"/>
        </c:ser>
        <c:ser>
          <c:idx val="1"/>
          <c:order val="1"/>
          <c:tx>
            <c:strRef>
              <c:f>'08_60'!$A$44</c:f>
              <c:strCache>
                <c:ptCount val="1"/>
                <c:pt idx="0">
                  <c:v>Netherlands</c:v>
                </c:pt>
              </c:strCache>
            </c:strRef>
          </c:tx>
          <c:cat>
            <c:numRef>
              <c:f>'08_60'!$B$42:$O$42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'08_60'!$B$44:$O$44</c:f>
              <c:numCache>
                <c:formatCode>General</c:formatCode>
                <c:ptCount val="14"/>
                <c:pt idx="0">
                  <c:v>0.08</c:v>
                </c:pt>
                <c:pt idx="1">
                  <c:v>0.03</c:v>
                </c:pt>
                <c:pt idx="2">
                  <c:v>0</c:v>
                </c:pt>
                <c:pt idx="3">
                  <c:v>0</c:v>
                </c:pt>
                <c:pt idx="4">
                  <c:v>0.03</c:v>
                </c:pt>
                <c:pt idx="5">
                  <c:v>0</c:v>
                </c:pt>
                <c:pt idx="6">
                  <c:v>0.09</c:v>
                </c:pt>
                <c:pt idx="7">
                  <c:v>0.09</c:v>
                </c:pt>
                <c:pt idx="8">
                  <c:v>0.03</c:v>
                </c:pt>
                <c:pt idx="9">
                  <c:v>0.08</c:v>
                </c:pt>
                <c:pt idx="10">
                  <c:v>0.03</c:v>
                </c:pt>
                <c:pt idx="11">
                  <c:v>0.03</c:v>
                </c:pt>
                <c:pt idx="12">
                  <c:v>0.03</c:v>
                </c:pt>
                <c:pt idx="13">
                  <c:v>0.03</c:v>
                </c:pt>
              </c:numCache>
            </c:numRef>
          </c:val>
          <c:smooth val="0"/>
        </c:ser>
        <c:ser>
          <c:idx val="2"/>
          <c:order val="2"/>
          <c:tx>
            <c:strRef>
              <c:f>'08_60'!$A$45</c:f>
              <c:strCache>
                <c:ptCount val="1"/>
                <c:pt idx="0">
                  <c:v>Poland</c:v>
                </c:pt>
              </c:strCache>
            </c:strRef>
          </c:tx>
          <c:cat>
            <c:numRef>
              <c:f>'08_60'!$B$42:$O$42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'08_60'!$B$45:$O$45</c:f>
              <c:numCache>
                <c:formatCode>General</c:formatCode>
                <c:ptCount val="14"/>
                <c:pt idx="0">
                  <c:v>0.43</c:v>
                </c:pt>
                <c:pt idx="1">
                  <c:v>0.22</c:v>
                </c:pt>
                <c:pt idx="2">
                  <c:v>0.32</c:v>
                </c:pt>
                <c:pt idx="3">
                  <c:v>0.26</c:v>
                </c:pt>
                <c:pt idx="4">
                  <c:v>0.22</c:v>
                </c:pt>
                <c:pt idx="5">
                  <c:v>0.28000000000000003</c:v>
                </c:pt>
                <c:pt idx="6">
                  <c:v>0.23</c:v>
                </c:pt>
                <c:pt idx="7">
                  <c:v>0.28000000000000003</c:v>
                </c:pt>
                <c:pt idx="8">
                  <c:v>0.22</c:v>
                </c:pt>
                <c:pt idx="9">
                  <c:v>0.09</c:v>
                </c:pt>
                <c:pt idx="10">
                  <c:v>0.11</c:v>
                </c:pt>
                <c:pt idx="11">
                  <c:v>0.15</c:v>
                </c:pt>
                <c:pt idx="12">
                  <c:v>0.14000000000000001</c:v>
                </c:pt>
                <c:pt idx="13">
                  <c:v>0.13</c:v>
                </c:pt>
              </c:numCache>
            </c:numRef>
          </c:val>
          <c:smooth val="0"/>
        </c:ser>
        <c:dLbls>
          <c:showLegendKey val="0"/>
          <c:showVal val="0"/>
          <c:showCatName val="0"/>
          <c:showSerName val="0"/>
          <c:showPercent val="0"/>
          <c:showBubbleSize val="0"/>
        </c:dLbls>
        <c:marker val="1"/>
        <c:smooth val="0"/>
        <c:axId val="181256960"/>
        <c:axId val="181566848"/>
      </c:lineChart>
      <c:catAx>
        <c:axId val="181256960"/>
        <c:scaling>
          <c:orientation val="minMax"/>
        </c:scaling>
        <c:delete val="0"/>
        <c:axPos val="b"/>
        <c:numFmt formatCode="General" sourceLinked="1"/>
        <c:majorTickMark val="out"/>
        <c:minorTickMark val="none"/>
        <c:tickLblPos val="nextTo"/>
        <c:crossAx val="181566848"/>
        <c:crosses val="autoZero"/>
        <c:auto val="1"/>
        <c:lblAlgn val="ctr"/>
        <c:lblOffset val="100"/>
        <c:noMultiLvlLbl val="0"/>
      </c:catAx>
      <c:valAx>
        <c:axId val="1815668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1256960"/>
        <c:crosses val="autoZero"/>
        <c:crossBetween val="between"/>
      </c:valAx>
    </c:plotArea>
    <c:legend>
      <c:legendPos val="b"/>
      <c:overlay val="0"/>
    </c:legend>
    <c:plotVisOnly val="1"/>
    <c:dispBlanksAs val="gap"/>
    <c:showDLblsOverMax val="0"/>
  </c:chart>
  <c:spPr>
    <a:ln>
      <a:solidFill>
        <a:srgbClr val="A21942"/>
      </a:solidFill>
      <a:prstDash val="solid"/>
    </a:ln>
  </c:sp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Gross domestic expenditure on R&amp;D by sector, 2010-2024 (Percentage of gross domestic product (GDP))</a:t>
            </a:r>
            <a:endParaRPr lang="en-US" sz="1200" b="0"/>
          </a:p>
          <a:p>
            <a:pPr>
              <a:defRPr sz="1400">
                <a:latin typeface="Calibri"/>
                <a:ea typeface="Calibri"/>
                <a:cs typeface="Calibri"/>
              </a:defRPr>
            </a:pPr>
            <a:r>
              <a:rPr lang="en-US" sz="1200" b="0"/>
              <a:t>SDG ind 09_10: freq=Annual, sectperf=All sectors</a:t>
            </a:r>
          </a:p>
        </c:rich>
      </c:tx>
      <c:layout/>
      <c:overlay val="0"/>
    </c:title>
    <c:autoTitleDeleted val="0"/>
    <c:plotArea>
      <c:layout/>
      <c:lineChart>
        <c:grouping val="standard"/>
        <c:varyColors val="0"/>
        <c:ser>
          <c:idx val="0"/>
          <c:order val="0"/>
          <c:tx>
            <c:strRef>
              <c:f>'09_10'!$A$23</c:f>
              <c:strCache>
                <c:ptCount val="1"/>
                <c:pt idx="0">
                  <c:v>European Union - 27 countries (from 2020)</c:v>
                </c:pt>
              </c:strCache>
            </c:strRef>
          </c:tx>
          <c:cat>
            <c:numRef>
              <c:f>'09_10'!$B$22:$P$22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'09_10'!$B$23:$P$23</c:f>
              <c:numCache>
                <c:formatCode>General</c:formatCode>
                <c:ptCount val="15"/>
                <c:pt idx="0">
                  <c:v>1.96</c:v>
                </c:pt>
                <c:pt idx="1">
                  <c:v>2</c:v>
                </c:pt>
                <c:pt idx="2">
                  <c:v>2.06</c:v>
                </c:pt>
                <c:pt idx="3">
                  <c:v>2.08</c:v>
                </c:pt>
                <c:pt idx="4">
                  <c:v>2.09</c:v>
                </c:pt>
                <c:pt idx="5">
                  <c:v>2.1</c:v>
                </c:pt>
                <c:pt idx="6">
                  <c:v>2.1</c:v>
                </c:pt>
                <c:pt idx="7">
                  <c:v>2.14</c:v>
                </c:pt>
                <c:pt idx="8">
                  <c:v>2.17</c:v>
                </c:pt>
                <c:pt idx="9">
                  <c:v>2.21</c:v>
                </c:pt>
                <c:pt idx="10">
                  <c:v>2.2799999999999998</c:v>
                </c:pt>
                <c:pt idx="11">
                  <c:v>2.2400000000000002</c:v>
                </c:pt>
                <c:pt idx="12">
                  <c:v>2.2200000000000002</c:v>
                </c:pt>
                <c:pt idx="13">
                  <c:v>2.2599999999999998</c:v>
                </c:pt>
                <c:pt idx="14">
                  <c:v>2.2400000000000002</c:v>
                </c:pt>
              </c:numCache>
            </c:numRef>
          </c:val>
          <c:smooth val="0"/>
        </c:ser>
        <c:ser>
          <c:idx val="1"/>
          <c:order val="1"/>
          <c:tx>
            <c:strRef>
              <c:f>'09_10'!$A$24</c:f>
              <c:strCache>
                <c:ptCount val="1"/>
                <c:pt idx="0">
                  <c:v>Netherlands</c:v>
                </c:pt>
              </c:strCache>
            </c:strRef>
          </c:tx>
          <c:cat>
            <c:numRef>
              <c:f>'09_10'!$B$22:$P$22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'09_10'!$B$24:$P$24</c:f>
              <c:numCache>
                <c:formatCode>General</c:formatCode>
                <c:ptCount val="15"/>
                <c:pt idx="0">
                  <c:v>1.69</c:v>
                </c:pt>
                <c:pt idx="1">
                  <c:v>1.87</c:v>
                </c:pt>
                <c:pt idx="2">
                  <c:v>1.9</c:v>
                </c:pt>
                <c:pt idx="3">
                  <c:v>2.14</c:v>
                </c:pt>
                <c:pt idx="4">
                  <c:v>2.15</c:v>
                </c:pt>
                <c:pt idx="5">
                  <c:v>2.12</c:v>
                </c:pt>
                <c:pt idx="6">
                  <c:v>2.12</c:v>
                </c:pt>
                <c:pt idx="7">
                  <c:v>2.14</c:v>
                </c:pt>
                <c:pt idx="8">
                  <c:v>2.1</c:v>
                </c:pt>
                <c:pt idx="9">
                  <c:v>2.14</c:v>
                </c:pt>
                <c:pt idx="10">
                  <c:v>2.27</c:v>
                </c:pt>
                <c:pt idx="11">
                  <c:v>2.2200000000000002</c:v>
                </c:pt>
                <c:pt idx="12">
                  <c:v>2.1800000000000002</c:v>
                </c:pt>
                <c:pt idx="13">
                  <c:v>2.2999999999999998</c:v>
                </c:pt>
                <c:pt idx="14">
                  <c:v>2.29</c:v>
                </c:pt>
              </c:numCache>
            </c:numRef>
          </c:val>
          <c:smooth val="0"/>
        </c:ser>
        <c:ser>
          <c:idx val="2"/>
          <c:order val="2"/>
          <c:tx>
            <c:strRef>
              <c:f>'09_10'!$A$25</c:f>
              <c:strCache>
                <c:ptCount val="1"/>
                <c:pt idx="0">
                  <c:v>Poland</c:v>
                </c:pt>
              </c:strCache>
            </c:strRef>
          </c:tx>
          <c:cat>
            <c:numRef>
              <c:f>'09_10'!$B$22:$P$22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'09_10'!$B$25:$P$25</c:f>
              <c:numCache>
                <c:formatCode>General</c:formatCode>
                <c:ptCount val="15"/>
                <c:pt idx="0">
                  <c:v>0.72</c:v>
                </c:pt>
                <c:pt idx="1">
                  <c:v>0.75</c:v>
                </c:pt>
                <c:pt idx="2">
                  <c:v>0.88</c:v>
                </c:pt>
                <c:pt idx="3">
                  <c:v>0.88</c:v>
                </c:pt>
                <c:pt idx="4">
                  <c:v>0.95</c:v>
                </c:pt>
                <c:pt idx="5">
                  <c:v>1</c:v>
                </c:pt>
                <c:pt idx="6">
                  <c:v>0.96</c:v>
                </c:pt>
                <c:pt idx="7">
                  <c:v>1.03</c:v>
                </c:pt>
                <c:pt idx="8">
                  <c:v>1.19</c:v>
                </c:pt>
                <c:pt idx="9">
                  <c:v>1.31</c:v>
                </c:pt>
                <c:pt idx="10">
                  <c:v>1.37</c:v>
                </c:pt>
                <c:pt idx="11">
                  <c:v>1.42</c:v>
                </c:pt>
                <c:pt idx="12">
                  <c:v>1.44</c:v>
                </c:pt>
                <c:pt idx="13">
                  <c:v>1.56</c:v>
                </c:pt>
                <c:pt idx="14">
                  <c:v>1.41</c:v>
                </c:pt>
              </c:numCache>
            </c:numRef>
          </c:val>
          <c:smooth val="0"/>
        </c:ser>
        <c:ser>
          <c:idx val="3"/>
          <c:order val="3"/>
          <c:tx>
            <c:strRef>
              <c:f>'09_10'!$A$26</c:f>
              <c:strCache>
                <c:ptCount val="1"/>
                <c:pt idx="0">
                  <c:v>Serbia</c:v>
                </c:pt>
              </c:strCache>
            </c:strRef>
          </c:tx>
          <c:cat>
            <c:numRef>
              <c:f>'09_10'!$B$22:$P$22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'09_10'!$B$26:$P$26</c:f>
              <c:numCache>
                <c:formatCode>General</c:formatCode>
                <c:ptCount val="15"/>
                <c:pt idx="0">
                  <c:v>0.67</c:v>
                </c:pt>
                <c:pt idx="1">
                  <c:v>0.66</c:v>
                </c:pt>
                <c:pt idx="2">
                  <c:v>0.82</c:v>
                </c:pt>
                <c:pt idx="3">
                  <c:v>0.66</c:v>
                </c:pt>
                <c:pt idx="4">
                  <c:v>0.69</c:v>
                </c:pt>
                <c:pt idx="5">
                  <c:v>0.78</c:v>
                </c:pt>
                <c:pt idx="6">
                  <c:v>0.81</c:v>
                </c:pt>
                <c:pt idx="7">
                  <c:v>0.84</c:v>
                </c:pt>
                <c:pt idx="8">
                  <c:v>0.88</c:v>
                </c:pt>
                <c:pt idx="9">
                  <c:v>0.85</c:v>
                </c:pt>
                <c:pt idx="10">
                  <c:v>0.86</c:v>
                </c:pt>
                <c:pt idx="11">
                  <c:v>0.95</c:v>
                </c:pt>
                <c:pt idx="12">
                  <c:v>0.92</c:v>
                </c:pt>
                <c:pt idx="13">
                  <c:v>0.88</c:v>
                </c:pt>
                <c:pt idx="14">
                  <c:v>0.93</c:v>
                </c:pt>
              </c:numCache>
            </c:numRef>
          </c:val>
          <c:smooth val="0"/>
        </c:ser>
        <c:dLbls>
          <c:showLegendKey val="0"/>
          <c:showVal val="0"/>
          <c:showCatName val="0"/>
          <c:showSerName val="0"/>
          <c:showPercent val="0"/>
          <c:showBubbleSize val="0"/>
        </c:dLbls>
        <c:marker val="1"/>
        <c:smooth val="0"/>
        <c:axId val="180390144"/>
        <c:axId val="181141504"/>
      </c:lineChart>
      <c:catAx>
        <c:axId val="180390144"/>
        <c:scaling>
          <c:orientation val="minMax"/>
        </c:scaling>
        <c:delete val="0"/>
        <c:axPos val="b"/>
        <c:numFmt formatCode="General" sourceLinked="1"/>
        <c:majorTickMark val="out"/>
        <c:minorTickMark val="none"/>
        <c:tickLblPos val="nextTo"/>
        <c:crossAx val="181141504"/>
        <c:crosses val="autoZero"/>
        <c:auto val="1"/>
        <c:lblAlgn val="ctr"/>
        <c:lblOffset val="100"/>
        <c:noMultiLvlLbl val="0"/>
      </c:catAx>
      <c:valAx>
        <c:axId val="1811415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0390144"/>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Gross domestic expenditure on R&amp;D by sector, 2010-2024 (Percentage of gross domestic product (GDP))</a:t>
            </a:r>
            <a:endParaRPr lang="en-US" sz="1200" b="0"/>
          </a:p>
          <a:p>
            <a:pPr>
              <a:defRPr sz="1400">
                <a:latin typeface="Calibri"/>
                <a:ea typeface="Calibri"/>
                <a:cs typeface="Calibri"/>
              </a:defRPr>
            </a:pPr>
            <a:r>
              <a:rPr lang="en-US" sz="1200" b="0"/>
              <a:t>SDG ind 09_10: freq=Annual, sectperf=Business enterprise sector</a:t>
            </a:r>
          </a:p>
        </c:rich>
      </c:tx>
      <c:layout/>
      <c:overlay val="0"/>
    </c:title>
    <c:autoTitleDeleted val="0"/>
    <c:plotArea>
      <c:layout/>
      <c:lineChart>
        <c:grouping val="standard"/>
        <c:varyColors val="0"/>
        <c:ser>
          <c:idx val="0"/>
          <c:order val="0"/>
          <c:tx>
            <c:strRef>
              <c:f>'09_10'!$A$34</c:f>
              <c:strCache>
                <c:ptCount val="1"/>
                <c:pt idx="0">
                  <c:v>European Union - 27 countries (from 2020)</c:v>
                </c:pt>
              </c:strCache>
            </c:strRef>
          </c:tx>
          <c:cat>
            <c:numRef>
              <c:f>'09_10'!$B$33:$P$33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'09_10'!$B$34:$P$34</c:f>
              <c:numCache>
                <c:formatCode>General</c:formatCode>
                <c:ptCount val="15"/>
                <c:pt idx="0">
                  <c:v>1.21</c:v>
                </c:pt>
                <c:pt idx="1">
                  <c:v>1.26</c:v>
                </c:pt>
                <c:pt idx="2">
                  <c:v>1.31</c:v>
                </c:pt>
                <c:pt idx="3">
                  <c:v>1.33</c:v>
                </c:pt>
                <c:pt idx="4">
                  <c:v>1.34</c:v>
                </c:pt>
                <c:pt idx="5">
                  <c:v>1.36</c:v>
                </c:pt>
                <c:pt idx="6">
                  <c:v>1.38</c:v>
                </c:pt>
                <c:pt idx="7">
                  <c:v>1.42</c:v>
                </c:pt>
                <c:pt idx="8">
                  <c:v>1.44</c:v>
                </c:pt>
                <c:pt idx="9">
                  <c:v>1.47</c:v>
                </c:pt>
                <c:pt idx="10">
                  <c:v>1.5</c:v>
                </c:pt>
                <c:pt idx="11">
                  <c:v>1.48</c:v>
                </c:pt>
                <c:pt idx="12">
                  <c:v>1.48</c:v>
                </c:pt>
                <c:pt idx="13">
                  <c:v>1.5</c:v>
                </c:pt>
                <c:pt idx="14">
                  <c:v>1.49</c:v>
                </c:pt>
              </c:numCache>
            </c:numRef>
          </c:val>
          <c:smooth val="0"/>
        </c:ser>
        <c:ser>
          <c:idx val="1"/>
          <c:order val="1"/>
          <c:tx>
            <c:strRef>
              <c:f>'09_10'!$A$35</c:f>
              <c:strCache>
                <c:ptCount val="1"/>
                <c:pt idx="0">
                  <c:v>Netherlands</c:v>
                </c:pt>
              </c:strCache>
            </c:strRef>
          </c:tx>
          <c:cat>
            <c:numRef>
              <c:f>'09_10'!$B$33:$P$33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'09_10'!$B$35:$P$35</c:f>
              <c:numCache>
                <c:formatCode>General</c:formatCode>
                <c:ptCount val="15"/>
                <c:pt idx="0">
                  <c:v>0.81</c:v>
                </c:pt>
                <c:pt idx="1">
                  <c:v>1.06</c:v>
                </c:pt>
                <c:pt idx="2">
                  <c:v>1.08</c:v>
                </c:pt>
                <c:pt idx="3">
                  <c:v>1.4</c:v>
                </c:pt>
                <c:pt idx="4">
                  <c:v>1.39</c:v>
                </c:pt>
                <c:pt idx="5">
                  <c:v>1.36</c:v>
                </c:pt>
                <c:pt idx="6">
                  <c:v>1.39</c:v>
                </c:pt>
                <c:pt idx="7">
                  <c:v>1.42</c:v>
                </c:pt>
                <c:pt idx="8">
                  <c:v>1.4</c:v>
                </c:pt>
                <c:pt idx="9">
                  <c:v>1.43</c:v>
                </c:pt>
                <c:pt idx="10">
                  <c:v>1.51</c:v>
                </c:pt>
                <c:pt idx="11">
                  <c:v>1.46</c:v>
                </c:pt>
                <c:pt idx="12">
                  <c:v>1.49</c:v>
                </c:pt>
                <c:pt idx="13">
                  <c:v>1.59</c:v>
                </c:pt>
                <c:pt idx="14">
                  <c:v>1.61</c:v>
                </c:pt>
              </c:numCache>
            </c:numRef>
          </c:val>
          <c:smooth val="0"/>
        </c:ser>
        <c:ser>
          <c:idx val="2"/>
          <c:order val="2"/>
          <c:tx>
            <c:strRef>
              <c:f>'09_10'!$A$36</c:f>
              <c:strCache>
                <c:ptCount val="1"/>
                <c:pt idx="0">
                  <c:v>Poland</c:v>
                </c:pt>
              </c:strCache>
            </c:strRef>
          </c:tx>
          <c:cat>
            <c:numRef>
              <c:f>'09_10'!$B$33:$P$33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'09_10'!$B$36:$P$36</c:f>
              <c:numCache>
                <c:formatCode>General</c:formatCode>
                <c:ptCount val="15"/>
                <c:pt idx="0">
                  <c:v>0.19</c:v>
                </c:pt>
                <c:pt idx="1">
                  <c:v>0.23</c:v>
                </c:pt>
                <c:pt idx="2">
                  <c:v>0.33</c:v>
                </c:pt>
                <c:pt idx="3">
                  <c:v>0.38</c:v>
                </c:pt>
                <c:pt idx="4">
                  <c:v>0.44</c:v>
                </c:pt>
                <c:pt idx="5">
                  <c:v>0.46</c:v>
                </c:pt>
                <c:pt idx="6">
                  <c:v>0.63</c:v>
                </c:pt>
                <c:pt idx="7">
                  <c:v>0.66</c:v>
                </c:pt>
                <c:pt idx="8">
                  <c:v>0.79</c:v>
                </c:pt>
                <c:pt idx="9">
                  <c:v>0.82</c:v>
                </c:pt>
                <c:pt idx="10">
                  <c:v>0.86</c:v>
                </c:pt>
                <c:pt idx="11">
                  <c:v>0.89</c:v>
                </c:pt>
                <c:pt idx="12">
                  <c:v>0.95</c:v>
                </c:pt>
                <c:pt idx="13">
                  <c:v>1</c:v>
                </c:pt>
                <c:pt idx="14">
                  <c:v>0.89</c:v>
                </c:pt>
              </c:numCache>
            </c:numRef>
          </c:val>
          <c:smooth val="0"/>
        </c:ser>
        <c:ser>
          <c:idx val="3"/>
          <c:order val="3"/>
          <c:tx>
            <c:strRef>
              <c:f>'09_10'!$A$37</c:f>
              <c:strCache>
                <c:ptCount val="1"/>
                <c:pt idx="0">
                  <c:v>Serbia</c:v>
                </c:pt>
              </c:strCache>
            </c:strRef>
          </c:tx>
          <c:cat>
            <c:numRef>
              <c:f>'09_10'!$B$33:$P$33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'09_10'!$B$37:$P$37</c:f>
              <c:numCache>
                <c:formatCode>General</c:formatCode>
                <c:ptCount val="15"/>
                <c:pt idx="0">
                  <c:v>0.08</c:v>
                </c:pt>
                <c:pt idx="1">
                  <c:v>0.06</c:v>
                </c:pt>
                <c:pt idx="2">
                  <c:v>0.2</c:v>
                </c:pt>
                <c:pt idx="3">
                  <c:v>0.09</c:v>
                </c:pt>
                <c:pt idx="4">
                  <c:v>0.21</c:v>
                </c:pt>
                <c:pt idx="5">
                  <c:v>0.25</c:v>
                </c:pt>
                <c:pt idx="6">
                  <c:v>0.3</c:v>
                </c:pt>
                <c:pt idx="7">
                  <c:v>0.31</c:v>
                </c:pt>
                <c:pt idx="8">
                  <c:v>0.34</c:v>
                </c:pt>
                <c:pt idx="9">
                  <c:v>0.34</c:v>
                </c:pt>
                <c:pt idx="10">
                  <c:v>0.34</c:v>
                </c:pt>
                <c:pt idx="11">
                  <c:v>0.43</c:v>
                </c:pt>
                <c:pt idx="12">
                  <c:v>0.4</c:v>
                </c:pt>
                <c:pt idx="13">
                  <c:v>0.38</c:v>
                </c:pt>
                <c:pt idx="14">
                  <c:v>0.43</c:v>
                </c:pt>
              </c:numCache>
            </c:numRef>
          </c:val>
          <c:smooth val="0"/>
        </c:ser>
        <c:dLbls>
          <c:showLegendKey val="0"/>
          <c:showVal val="0"/>
          <c:showCatName val="0"/>
          <c:showSerName val="0"/>
          <c:showPercent val="0"/>
          <c:showBubbleSize val="0"/>
        </c:dLbls>
        <c:marker val="1"/>
        <c:smooth val="0"/>
        <c:axId val="183706368"/>
        <c:axId val="183707904"/>
      </c:lineChart>
      <c:catAx>
        <c:axId val="183706368"/>
        <c:scaling>
          <c:orientation val="minMax"/>
        </c:scaling>
        <c:delete val="0"/>
        <c:axPos val="b"/>
        <c:numFmt formatCode="General" sourceLinked="1"/>
        <c:majorTickMark val="out"/>
        <c:minorTickMark val="none"/>
        <c:tickLblPos val="nextTo"/>
        <c:crossAx val="183707904"/>
        <c:crosses val="autoZero"/>
        <c:auto val="1"/>
        <c:lblAlgn val="ctr"/>
        <c:lblOffset val="100"/>
        <c:noMultiLvlLbl val="0"/>
      </c:catAx>
      <c:valAx>
        <c:axId val="1837079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3706368"/>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Gross domestic expenditure on R&amp;D by sector, 2010-2024 (Percentage of gross domestic product (GDP))</a:t>
            </a:r>
            <a:endParaRPr sz="1200" b="0"/>
          </a:p>
          <a:p>
            <a:pPr>
              <a:defRPr sz="1400">
                <a:latin typeface="Calibri"/>
                <a:ea typeface="Calibri"/>
                <a:cs typeface="Calibri"/>
              </a:defRPr>
            </a:pPr>
            <a:r>
              <a:rPr sz="1200" b="0"/>
              <a:t>SDG ind 09_10: freq=Annual, sectperf=Government sector</a:t>
            </a:r>
          </a:p>
        </c:rich>
      </c:tx>
      <c:overlay val="0"/>
    </c:title>
    <c:autoTitleDeleted val="0"/>
    <c:plotArea>
      <c:layout/>
      <c:lineChart>
        <c:grouping val="standard"/>
        <c:varyColors val="0"/>
        <c:ser>
          <c:idx val="0"/>
          <c:order val="0"/>
          <c:tx>
            <c:strRef>
              <c:f>'09_10'!$A$45</c:f>
              <c:strCache>
                <c:ptCount val="1"/>
                <c:pt idx="0">
                  <c:v>European Union - 27 countries (from 2020)</c:v>
                </c:pt>
              </c:strCache>
            </c:strRef>
          </c:tx>
          <c:cat>
            <c:numRef>
              <c:f>'09_10'!$B$44:$P$44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'09_10'!$B$45:$P$45</c:f>
              <c:numCache>
                <c:formatCode>General</c:formatCode>
                <c:ptCount val="15"/>
                <c:pt idx="0">
                  <c:v>0.26</c:v>
                </c:pt>
                <c:pt idx="1">
                  <c:v>0.26</c:v>
                </c:pt>
                <c:pt idx="2">
                  <c:v>0.27</c:v>
                </c:pt>
                <c:pt idx="3">
                  <c:v>0.26</c:v>
                </c:pt>
                <c:pt idx="4">
                  <c:v>0.26</c:v>
                </c:pt>
                <c:pt idx="5">
                  <c:v>0.26</c:v>
                </c:pt>
                <c:pt idx="6">
                  <c:v>0.24</c:v>
                </c:pt>
                <c:pt idx="7">
                  <c:v>0.24</c:v>
                </c:pt>
                <c:pt idx="8">
                  <c:v>0.25</c:v>
                </c:pt>
                <c:pt idx="9">
                  <c:v>0.25</c:v>
                </c:pt>
                <c:pt idx="10">
                  <c:v>0.27</c:v>
                </c:pt>
                <c:pt idx="11">
                  <c:v>0.26</c:v>
                </c:pt>
                <c:pt idx="12">
                  <c:v>0.24</c:v>
                </c:pt>
                <c:pt idx="13">
                  <c:v>0.24</c:v>
                </c:pt>
                <c:pt idx="14">
                  <c:v>0.24</c:v>
                </c:pt>
              </c:numCache>
            </c:numRef>
          </c:val>
          <c:smooth val="0"/>
        </c:ser>
        <c:ser>
          <c:idx val="1"/>
          <c:order val="1"/>
          <c:tx>
            <c:strRef>
              <c:f>'09_10'!$A$46</c:f>
              <c:strCache>
                <c:ptCount val="1"/>
                <c:pt idx="0">
                  <c:v>Netherlands</c:v>
                </c:pt>
              </c:strCache>
            </c:strRef>
          </c:tx>
          <c:cat>
            <c:numRef>
              <c:f>'09_10'!$B$44:$P$44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'09_10'!$B$46:$P$46</c:f>
              <c:numCache>
                <c:formatCode>General</c:formatCode>
                <c:ptCount val="15"/>
                <c:pt idx="0">
                  <c:v>0.2</c:v>
                </c:pt>
                <c:pt idx="1">
                  <c:v>0.2</c:v>
                </c:pt>
                <c:pt idx="2">
                  <c:v>0.23</c:v>
                </c:pt>
                <c:pt idx="3">
                  <c:v>0.13</c:v>
                </c:pt>
                <c:pt idx="4">
                  <c:v>0.13</c:v>
                </c:pt>
                <c:pt idx="5">
                  <c:v>0.13</c:v>
                </c:pt>
                <c:pt idx="6">
                  <c:v>0.13</c:v>
                </c:pt>
                <c:pt idx="7">
                  <c:v>0.12</c:v>
                </c:pt>
                <c:pt idx="8">
                  <c:v>0.12</c:v>
                </c:pt>
                <c:pt idx="9">
                  <c:v>0.12</c:v>
                </c:pt>
                <c:pt idx="10">
                  <c:v>0.13</c:v>
                </c:pt>
                <c:pt idx="11">
                  <c:v>0.12</c:v>
                </c:pt>
                <c:pt idx="12">
                  <c:v>0.1</c:v>
                </c:pt>
                <c:pt idx="13">
                  <c:v>0.11</c:v>
                </c:pt>
                <c:pt idx="14">
                  <c:v>0.11</c:v>
                </c:pt>
              </c:numCache>
            </c:numRef>
          </c:val>
          <c:smooth val="0"/>
        </c:ser>
        <c:ser>
          <c:idx val="2"/>
          <c:order val="2"/>
          <c:tx>
            <c:strRef>
              <c:f>'09_10'!$A$47</c:f>
              <c:strCache>
                <c:ptCount val="1"/>
                <c:pt idx="0">
                  <c:v>Poland</c:v>
                </c:pt>
              </c:strCache>
            </c:strRef>
          </c:tx>
          <c:cat>
            <c:numRef>
              <c:f>'09_10'!$B$44:$P$44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'09_10'!$B$47:$P$47</c:f>
              <c:numCache>
                <c:formatCode>General</c:formatCode>
                <c:ptCount val="15"/>
                <c:pt idx="0">
                  <c:v>0.26</c:v>
                </c:pt>
                <c:pt idx="1">
                  <c:v>0.26</c:v>
                </c:pt>
                <c:pt idx="2">
                  <c:v>0.25</c:v>
                </c:pt>
                <c:pt idx="3">
                  <c:v>0.24</c:v>
                </c:pt>
                <c:pt idx="4">
                  <c:v>0.23</c:v>
                </c:pt>
                <c:pt idx="5">
                  <c:v>0.24</c:v>
                </c:pt>
                <c:pt idx="6">
                  <c:v>0.02</c:v>
                </c:pt>
                <c:pt idx="7">
                  <c:v>0.02</c:v>
                </c:pt>
                <c:pt idx="8">
                  <c:v>0.02</c:v>
                </c:pt>
                <c:pt idx="9">
                  <c:v>0.02</c:v>
                </c:pt>
                <c:pt idx="10">
                  <c:v>0.03</c:v>
                </c:pt>
                <c:pt idx="11">
                  <c:v>0.03</c:v>
                </c:pt>
                <c:pt idx="12">
                  <c:v>0.03</c:v>
                </c:pt>
                <c:pt idx="13">
                  <c:v>0.03</c:v>
                </c:pt>
                <c:pt idx="14">
                  <c:v>0.03</c:v>
                </c:pt>
              </c:numCache>
            </c:numRef>
          </c:val>
          <c:smooth val="0"/>
        </c:ser>
        <c:ser>
          <c:idx val="3"/>
          <c:order val="3"/>
          <c:tx>
            <c:strRef>
              <c:f>'09_10'!$A$48</c:f>
              <c:strCache>
                <c:ptCount val="1"/>
                <c:pt idx="0">
                  <c:v>Serbia</c:v>
                </c:pt>
              </c:strCache>
            </c:strRef>
          </c:tx>
          <c:cat>
            <c:numRef>
              <c:f>'09_10'!$B$44:$P$44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'09_10'!$B$48:$P$48</c:f>
              <c:numCache>
                <c:formatCode>General</c:formatCode>
                <c:ptCount val="15"/>
                <c:pt idx="0">
                  <c:v>0.25</c:v>
                </c:pt>
                <c:pt idx="1">
                  <c:v>0.22</c:v>
                </c:pt>
                <c:pt idx="2">
                  <c:v>0.24</c:v>
                </c:pt>
                <c:pt idx="3">
                  <c:v>0.22</c:v>
                </c:pt>
                <c:pt idx="4">
                  <c:v>0.17</c:v>
                </c:pt>
                <c:pt idx="5">
                  <c:v>0.21</c:v>
                </c:pt>
                <c:pt idx="6">
                  <c:v>0.21</c:v>
                </c:pt>
                <c:pt idx="7">
                  <c:v>0.23</c:v>
                </c:pt>
                <c:pt idx="8">
                  <c:v>0.25</c:v>
                </c:pt>
                <c:pt idx="9">
                  <c:v>0.22</c:v>
                </c:pt>
                <c:pt idx="10">
                  <c:v>0.25</c:v>
                </c:pt>
                <c:pt idx="11">
                  <c:v>0.25</c:v>
                </c:pt>
                <c:pt idx="12">
                  <c:v>0.24</c:v>
                </c:pt>
                <c:pt idx="13">
                  <c:v>0.23</c:v>
                </c:pt>
                <c:pt idx="14">
                  <c:v>0.24</c:v>
                </c:pt>
              </c:numCache>
            </c:numRef>
          </c:val>
          <c:smooth val="0"/>
        </c:ser>
        <c:dLbls>
          <c:showLegendKey val="0"/>
          <c:showVal val="0"/>
          <c:showCatName val="0"/>
          <c:showSerName val="0"/>
          <c:showPercent val="0"/>
          <c:showBubbleSize val="0"/>
        </c:dLbls>
        <c:marker val="1"/>
        <c:smooth val="0"/>
        <c:axId val="184579584"/>
        <c:axId val="184581120"/>
      </c:lineChart>
      <c:catAx>
        <c:axId val="184579584"/>
        <c:scaling>
          <c:orientation val="minMax"/>
        </c:scaling>
        <c:delete val="0"/>
        <c:axPos val="b"/>
        <c:numFmt formatCode="General" sourceLinked="1"/>
        <c:majorTickMark val="out"/>
        <c:minorTickMark val="none"/>
        <c:tickLblPos val="nextTo"/>
        <c:crossAx val="184581120"/>
        <c:crosses val="autoZero"/>
        <c:auto val="1"/>
        <c:lblAlgn val="ctr"/>
        <c:lblOffset val="100"/>
        <c:noMultiLvlLbl val="0"/>
      </c:catAx>
      <c:valAx>
        <c:axId val="1845811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4579584"/>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living in households with very low work intensity, by age group, 2015-2025 (Percentage)</a:t>
            </a:r>
            <a:endParaRPr sz="1200" b="0"/>
          </a:p>
          <a:p>
            <a:pPr>
              <a:defRPr sz="1400">
                <a:latin typeface="Calibri"/>
                <a:ea typeface="Calibri"/>
                <a:cs typeface="Calibri"/>
              </a:defRPr>
            </a:pPr>
            <a:r>
              <a:rPr sz="1200" b="0"/>
              <a:t>SDG ind 01_40: freq=Annual, Sex = Total, Age = Less than 18 years</a:t>
            </a:r>
          </a:p>
        </c:rich>
      </c:tx>
      <c:overlay val="0"/>
    </c:title>
    <c:autoTitleDeleted val="0"/>
    <c:plotArea>
      <c:layout/>
      <c:lineChart>
        <c:grouping val="standard"/>
        <c:varyColors val="0"/>
        <c:ser>
          <c:idx val="0"/>
          <c:order val="0"/>
          <c:tx>
            <c:strRef>
              <c:f>'01_40'!$A$45</c:f>
              <c:strCache>
                <c:ptCount val="1"/>
                <c:pt idx="0">
                  <c:v>European Union - 27 countries (from 2020)</c:v>
                </c:pt>
              </c:strCache>
            </c:strRef>
          </c:tx>
          <c:cat>
            <c:numRef>
              <c:f>'01_40'!$B$44:$L$44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'01_40'!$B$45:$L$45</c:f>
              <c:numCache>
                <c:formatCode>General</c:formatCode>
                <c:ptCount val="11"/>
                <c:pt idx="0">
                  <c:v>8.4</c:v>
                </c:pt>
                <c:pt idx="1">
                  <c:v>8.6</c:v>
                </c:pt>
                <c:pt idx="2">
                  <c:v>7.6</c:v>
                </c:pt>
                <c:pt idx="3">
                  <c:v>7</c:v>
                </c:pt>
                <c:pt idx="4">
                  <c:v>6.4</c:v>
                </c:pt>
                <c:pt idx="5">
                  <c:v>7.6</c:v>
                </c:pt>
                <c:pt idx="6">
                  <c:v>8.3000000000000007</c:v>
                </c:pt>
                <c:pt idx="7">
                  <c:v>7.6</c:v>
                </c:pt>
                <c:pt idx="8">
                  <c:v>7.5</c:v>
                </c:pt>
                <c:pt idx="9">
                  <c:v>7.4</c:v>
                </c:pt>
                <c:pt idx="10">
                  <c:v>0</c:v>
                </c:pt>
              </c:numCache>
            </c:numRef>
          </c:val>
          <c:smooth val="0"/>
        </c:ser>
        <c:ser>
          <c:idx val="1"/>
          <c:order val="1"/>
          <c:tx>
            <c:strRef>
              <c:f>'01_40'!$A$46</c:f>
              <c:strCache>
                <c:ptCount val="1"/>
                <c:pt idx="0">
                  <c:v>Netherlands</c:v>
                </c:pt>
              </c:strCache>
            </c:strRef>
          </c:tx>
          <c:cat>
            <c:numRef>
              <c:f>'01_40'!$B$44:$L$44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'01_40'!$B$46:$L$46</c:f>
              <c:numCache>
                <c:formatCode>General</c:formatCode>
                <c:ptCount val="11"/>
                <c:pt idx="0">
                  <c:v>6.4</c:v>
                </c:pt>
                <c:pt idx="1">
                  <c:v>7.8</c:v>
                </c:pt>
                <c:pt idx="2">
                  <c:v>6.6</c:v>
                </c:pt>
                <c:pt idx="3">
                  <c:v>5.8</c:v>
                </c:pt>
                <c:pt idx="4">
                  <c:v>6.6</c:v>
                </c:pt>
                <c:pt idx="5">
                  <c:v>7.2</c:v>
                </c:pt>
                <c:pt idx="6">
                  <c:v>7</c:v>
                </c:pt>
                <c:pt idx="7">
                  <c:v>6.7</c:v>
                </c:pt>
                <c:pt idx="8">
                  <c:v>6.3</c:v>
                </c:pt>
                <c:pt idx="9">
                  <c:v>6.6</c:v>
                </c:pt>
                <c:pt idx="10">
                  <c:v>6</c:v>
                </c:pt>
              </c:numCache>
            </c:numRef>
          </c:val>
          <c:smooth val="0"/>
        </c:ser>
        <c:ser>
          <c:idx val="2"/>
          <c:order val="2"/>
          <c:tx>
            <c:strRef>
              <c:f>'01_40'!$A$47</c:f>
              <c:strCache>
                <c:ptCount val="1"/>
                <c:pt idx="0">
                  <c:v>Poland</c:v>
                </c:pt>
              </c:strCache>
            </c:strRef>
          </c:tx>
          <c:cat>
            <c:numRef>
              <c:f>'01_40'!$B$44:$L$44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'01_40'!$B$47:$L$47</c:f>
              <c:numCache>
                <c:formatCode>General</c:formatCode>
                <c:ptCount val="11"/>
                <c:pt idx="0">
                  <c:v>5</c:v>
                </c:pt>
                <c:pt idx="1">
                  <c:v>5</c:v>
                </c:pt>
                <c:pt idx="2">
                  <c:v>4.0999999999999996</c:v>
                </c:pt>
                <c:pt idx="3">
                  <c:v>4.3</c:v>
                </c:pt>
                <c:pt idx="4">
                  <c:v>3.6</c:v>
                </c:pt>
                <c:pt idx="5">
                  <c:v>3.2</c:v>
                </c:pt>
                <c:pt idx="6">
                  <c:v>2.9</c:v>
                </c:pt>
                <c:pt idx="7">
                  <c:v>3.1</c:v>
                </c:pt>
                <c:pt idx="8">
                  <c:v>3.1</c:v>
                </c:pt>
                <c:pt idx="9">
                  <c:v>3.4</c:v>
                </c:pt>
                <c:pt idx="10">
                  <c:v>3.5</c:v>
                </c:pt>
              </c:numCache>
            </c:numRef>
          </c:val>
          <c:smooth val="0"/>
        </c:ser>
        <c:ser>
          <c:idx val="3"/>
          <c:order val="3"/>
          <c:tx>
            <c:strRef>
              <c:f>'01_40'!$A$48</c:f>
              <c:strCache>
                <c:ptCount val="1"/>
                <c:pt idx="0">
                  <c:v>Serbia</c:v>
                </c:pt>
              </c:strCache>
            </c:strRef>
          </c:tx>
          <c:cat>
            <c:numRef>
              <c:f>'01_40'!$B$44:$L$44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'01_40'!$B$48:$L$48</c:f>
              <c:numCache>
                <c:formatCode>General</c:formatCode>
                <c:ptCount val="11"/>
                <c:pt idx="0">
                  <c:v>19.8</c:v>
                </c:pt>
                <c:pt idx="1">
                  <c:v>20.7</c:v>
                </c:pt>
                <c:pt idx="2">
                  <c:v>19.100000000000001</c:v>
                </c:pt>
                <c:pt idx="3">
                  <c:v>16.3</c:v>
                </c:pt>
                <c:pt idx="4">
                  <c:v>15.6</c:v>
                </c:pt>
                <c:pt idx="5">
                  <c:v>15.3</c:v>
                </c:pt>
                <c:pt idx="6">
                  <c:v>13.9</c:v>
                </c:pt>
                <c:pt idx="7">
                  <c:v>11</c:v>
                </c:pt>
                <c:pt idx="8">
                  <c:v>10</c:v>
                </c:pt>
                <c:pt idx="9">
                  <c:v>8.3000000000000007</c:v>
                </c:pt>
                <c:pt idx="10">
                  <c:v>0</c:v>
                </c:pt>
              </c:numCache>
            </c:numRef>
          </c:val>
          <c:smooth val="0"/>
        </c:ser>
        <c:dLbls>
          <c:showLegendKey val="0"/>
          <c:showVal val="0"/>
          <c:showCatName val="0"/>
          <c:showSerName val="0"/>
          <c:showPercent val="0"/>
          <c:showBubbleSize val="0"/>
        </c:dLbls>
        <c:marker val="1"/>
        <c:smooth val="0"/>
        <c:axId val="118241920"/>
        <c:axId val="118276480"/>
      </c:lineChart>
      <c:catAx>
        <c:axId val="118241920"/>
        <c:scaling>
          <c:orientation val="minMax"/>
        </c:scaling>
        <c:delete val="0"/>
        <c:axPos val="b"/>
        <c:numFmt formatCode="General" sourceLinked="1"/>
        <c:majorTickMark val="out"/>
        <c:minorTickMark val="none"/>
        <c:tickLblPos val="nextTo"/>
        <c:crossAx val="118276480"/>
        <c:crosses val="autoZero"/>
        <c:auto val="1"/>
        <c:lblAlgn val="ctr"/>
        <c:lblOffset val="100"/>
        <c:noMultiLvlLbl val="0"/>
      </c:catAx>
      <c:valAx>
        <c:axId val="1182764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8241920"/>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Gross domestic expenditure on R&amp;D by sector, 2010-2024 (Percentage of gross domestic product (GDP))</a:t>
            </a:r>
            <a:endParaRPr sz="1200" b="0"/>
          </a:p>
          <a:p>
            <a:pPr>
              <a:defRPr sz="1400">
                <a:latin typeface="Calibri"/>
                <a:ea typeface="Calibri"/>
                <a:cs typeface="Calibri"/>
              </a:defRPr>
            </a:pPr>
            <a:r>
              <a:rPr sz="1200" b="0"/>
              <a:t>SDG ind 09_10: freq=Annual, sectperf=Higher education sector</a:t>
            </a:r>
          </a:p>
        </c:rich>
      </c:tx>
      <c:overlay val="0"/>
    </c:title>
    <c:autoTitleDeleted val="0"/>
    <c:plotArea>
      <c:layout/>
      <c:lineChart>
        <c:grouping val="standard"/>
        <c:varyColors val="0"/>
        <c:ser>
          <c:idx val="0"/>
          <c:order val="0"/>
          <c:tx>
            <c:strRef>
              <c:f>'09_10'!$A$56</c:f>
              <c:strCache>
                <c:ptCount val="1"/>
                <c:pt idx="0">
                  <c:v>European Union - 27 countries (from 2020)</c:v>
                </c:pt>
              </c:strCache>
            </c:strRef>
          </c:tx>
          <c:cat>
            <c:numRef>
              <c:f>'09_10'!$B$55:$P$55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'09_10'!$B$56:$P$56</c:f>
              <c:numCache>
                <c:formatCode>General</c:formatCode>
                <c:ptCount val="15"/>
                <c:pt idx="0">
                  <c:v>0.47</c:v>
                </c:pt>
                <c:pt idx="1">
                  <c:v>0.46</c:v>
                </c:pt>
                <c:pt idx="2">
                  <c:v>0.47</c:v>
                </c:pt>
                <c:pt idx="3">
                  <c:v>0.48</c:v>
                </c:pt>
                <c:pt idx="4">
                  <c:v>0.48</c:v>
                </c:pt>
                <c:pt idx="5">
                  <c:v>0.47</c:v>
                </c:pt>
                <c:pt idx="6">
                  <c:v>0.47</c:v>
                </c:pt>
                <c:pt idx="7">
                  <c:v>0.46</c:v>
                </c:pt>
                <c:pt idx="8">
                  <c:v>0.47</c:v>
                </c:pt>
                <c:pt idx="9">
                  <c:v>0.47</c:v>
                </c:pt>
                <c:pt idx="10">
                  <c:v>0.5</c:v>
                </c:pt>
                <c:pt idx="11">
                  <c:v>0.49</c:v>
                </c:pt>
                <c:pt idx="12">
                  <c:v>0.48</c:v>
                </c:pt>
                <c:pt idx="13">
                  <c:v>0.48</c:v>
                </c:pt>
                <c:pt idx="14">
                  <c:v>0.48</c:v>
                </c:pt>
              </c:numCache>
            </c:numRef>
          </c:val>
          <c:smooth val="0"/>
        </c:ser>
        <c:ser>
          <c:idx val="1"/>
          <c:order val="1"/>
          <c:tx>
            <c:strRef>
              <c:f>'09_10'!$A$57</c:f>
              <c:strCache>
                <c:ptCount val="1"/>
                <c:pt idx="0">
                  <c:v>Netherlands</c:v>
                </c:pt>
              </c:strCache>
            </c:strRef>
          </c:tx>
          <c:cat>
            <c:numRef>
              <c:f>'09_10'!$B$55:$P$55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'09_10'!$B$57:$P$57</c:f>
              <c:numCache>
                <c:formatCode>General</c:formatCode>
                <c:ptCount val="15"/>
                <c:pt idx="0">
                  <c:v>0.68</c:v>
                </c:pt>
                <c:pt idx="1">
                  <c:v>0.61</c:v>
                </c:pt>
                <c:pt idx="2">
                  <c:v>0.6</c:v>
                </c:pt>
                <c:pt idx="3">
                  <c:v>0.61</c:v>
                </c:pt>
                <c:pt idx="4">
                  <c:v>0.63</c:v>
                </c:pt>
                <c:pt idx="5">
                  <c:v>0.63</c:v>
                </c:pt>
                <c:pt idx="6">
                  <c:v>0.6</c:v>
                </c:pt>
                <c:pt idx="7">
                  <c:v>0.6</c:v>
                </c:pt>
                <c:pt idx="8">
                  <c:v>0.57999999999999996</c:v>
                </c:pt>
                <c:pt idx="9">
                  <c:v>0.59</c:v>
                </c:pt>
                <c:pt idx="10">
                  <c:v>0.63</c:v>
                </c:pt>
                <c:pt idx="11">
                  <c:v>0.63</c:v>
                </c:pt>
                <c:pt idx="12">
                  <c:v>0.57999999999999996</c:v>
                </c:pt>
                <c:pt idx="13">
                  <c:v>0.6</c:v>
                </c:pt>
                <c:pt idx="14">
                  <c:v>0.56000000000000005</c:v>
                </c:pt>
              </c:numCache>
            </c:numRef>
          </c:val>
          <c:smooth val="0"/>
        </c:ser>
        <c:ser>
          <c:idx val="2"/>
          <c:order val="2"/>
          <c:tx>
            <c:strRef>
              <c:f>'09_10'!$A$58</c:f>
              <c:strCache>
                <c:ptCount val="1"/>
                <c:pt idx="0">
                  <c:v>Poland</c:v>
                </c:pt>
              </c:strCache>
            </c:strRef>
          </c:tx>
          <c:cat>
            <c:numRef>
              <c:f>'09_10'!$B$55:$P$55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'09_10'!$B$58:$P$58</c:f>
              <c:numCache>
                <c:formatCode>General</c:formatCode>
                <c:ptCount val="15"/>
                <c:pt idx="0">
                  <c:v>0.27</c:v>
                </c:pt>
                <c:pt idx="1">
                  <c:v>0.26</c:v>
                </c:pt>
                <c:pt idx="2">
                  <c:v>0.3</c:v>
                </c:pt>
                <c:pt idx="3">
                  <c:v>0.26</c:v>
                </c:pt>
                <c:pt idx="4">
                  <c:v>0.28000000000000003</c:v>
                </c:pt>
                <c:pt idx="5">
                  <c:v>0.28999999999999998</c:v>
                </c:pt>
                <c:pt idx="6">
                  <c:v>0.3</c:v>
                </c:pt>
                <c:pt idx="7">
                  <c:v>0.34</c:v>
                </c:pt>
                <c:pt idx="8">
                  <c:v>0.38</c:v>
                </c:pt>
                <c:pt idx="9">
                  <c:v>0.47</c:v>
                </c:pt>
                <c:pt idx="10">
                  <c:v>0.48</c:v>
                </c:pt>
                <c:pt idx="11">
                  <c:v>0.49</c:v>
                </c:pt>
                <c:pt idx="12">
                  <c:v>0.46</c:v>
                </c:pt>
                <c:pt idx="13">
                  <c:v>0.52</c:v>
                </c:pt>
                <c:pt idx="14">
                  <c:v>0.48</c:v>
                </c:pt>
              </c:numCache>
            </c:numRef>
          </c:val>
          <c:smooth val="0"/>
        </c:ser>
        <c:ser>
          <c:idx val="3"/>
          <c:order val="3"/>
          <c:tx>
            <c:strRef>
              <c:f>'09_10'!$A$59</c:f>
              <c:strCache>
                <c:ptCount val="1"/>
                <c:pt idx="0">
                  <c:v>Serbia</c:v>
                </c:pt>
              </c:strCache>
            </c:strRef>
          </c:tx>
          <c:cat>
            <c:numRef>
              <c:f>'09_10'!$B$55:$P$55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'09_10'!$B$59:$P$59</c:f>
              <c:numCache>
                <c:formatCode>General</c:formatCode>
                <c:ptCount val="15"/>
                <c:pt idx="0">
                  <c:v>0.35</c:v>
                </c:pt>
                <c:pt idx="1">
                  <c:v>0.37</c:v>
                </c:pt>
                <c:pt idx="2">
                  <c:v>0.38</c:v>
                </c:pt>
                <c:pt idx="3">
                  <c:v>0.35</c:v>
                </c:pt>
                <c:pt idx="4">
                  <c:v>0.32</c:v>
                </c:pt>
                <c:pt idx="5">
                  <c:v>0.32</c:v>
                </c:pt>
                <c:pt idx="6">
                  <c:v>0.28999999999999998</c:v>
                </c:pt>
                <c:pt idx="7">
                  <c:v>0.3</c:v>
                </c:pt>
                <c:pt idx="8">
                  <c:v>0.28999999999999998</c:v>
                </c:pt>
                <c:pt idx="9">
                  <c:v>0.28999999999999998</c:v>
                </c:pt>
                <c:pt idx="10">
                  <c:v>0.27</c:v>
                </c:pt>
                <c:pt idx="11">
                  <c:v>0.27</c:v>
                </c:pt>
                <c:pt idx="12">
                  <c:v>0.28000000000000003</c:v>
                </c:pt>
                <c:pt idx="13">
                  <c:v>0.26</c:v>
                </c:pt>
                <c:pt idx="14">
                  <c:v>0.26</c:v>
                </c:pt>
              </c:numCache>
            </c:numRef>
          </c:val>
          <c:smooth val="0"/>
        </c:ser>
        <c:dLbls>
          <c:showLegendKey val="0"/>
          <c:showVal val="0"/>
          <c:showCatName val="0"/>
          <c:showSerName val="0"/>
          <c:showPercent val="0"/>
          <c:showBubbleSize val="0"/>
        </c:dLbls>
        <c:marker val="1"/>
        <c:smooth val="0"/>
        <c:axId val="184758272"/>
        <c:axId val="184759808"/>
      </c:lineChart>
      <c:catAx>
        <c:axId val="184758272"/>
        <c:scaling>
          <c:orientation val="minMax"/>
        </c:scaling>
        <c:delete val="0"/>
        <c:axPos val="b"/>
        <c:numFmt formatCode="General" sourceLinked="1"/>
        <c:majorTickMark val="out"/>
        <c:minorTickMark val="none"/>
        <c:tickLblPos val="nextTo"/>
        <c:crossAx val="184759808"/>
        <c:crosses val="autoZero"/>
        <c:auto val="1"/>
        <c:lblAlgn val="ctr"/>
        <c:lblOffset val="100"/>
        <c:noMultiLvlLbl val="0"/>
      </c:catAx>
      <c:valAx>
        <c:axId val="1847598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4758272"/>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Gross domestic expenditure on R&amp;D by sector, 2010-2024 (Percentage of gross domestic product (GDP))</a:t>
            </a:r>
            <a:endParaRPr sz="1200" b="0"/>
          </a:p>
          <a:p>
            <a:pPr>
              <a:defRPr sz="1400">
                <a:latin typeface="Calibri"/>
                <a:ea typeface="Calibri"/>
                <a:cs typeface="Calibri"/>
              </a:defRPr>
            </a:pPr>
            <a:r>
              <a:rPr sz="1200" b="0"/>
              <a:t>SDG ind 09_10: freq=Annual, sectperf=Private non-profit sector</a:t>
            </a:r>
          </a:p>
        </c:rich>
      </c:tx>
      <c:overlay val="0"/>
    </c:title>
    <c:autoTitleDeleted val="0"/>
    <c:plotArea>
      <c:layout/>
      <c:lineChart>
        <c:grouping val="standard"/>
        <c:varyColors val="0"/>
        <c:ser>
          <c:idx val="0"/>
          <c:order val="0"/>
          <c:tx>
            <c:strRef>
              <c:f>'09_10'!$A$67</c:f>
              <c:strCache>
                <c:ptCount val="1"/>
                <c:pt idx="0">
                  <c:v>European Union - 27 countries (from 2020)</c:v>
                </c:pt>
              </c:strCache>
            </c:strRef>
          </c:tx>
          <c:cat>
            <c:numRef>
              <c:f>'09_10'!$B$66:$P$66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'09_10'!$B$67:$P$67</c:f>
              <c:numCache>
                <c:formatCode>General</c:formatCode>
                <c:ptCount val="15"/>
                <c:pt idx="0">
                  <c:v>0.02</c:v>
                </c:pt>
                <c:pt idx="1">
                  <c:v>0.02</c:v>
                </c:pt>
                <c:pt idx="2">
                  <c:v>0.02</c:v>
                </c:pt>
                <c:pt idx="3">
                  <c:v>0.01</c:v>
                </c:pt>
                <c:pt idx="4">
                  <c:v>0.01</c:v>
                </c:pt>
                <c:pt idx="5">
                  <c:v>0.01</c:v>
                </c:pt>
                <c:pt idx="6">
                  <c:v>0.01</c:v>
                </c:pt>
                <c:pt idx="7">
                  <c:v>0.01</c:v>
                </c:pt>
                <c:pt idx="8">
                  <c:v>0.01</c:v>
                </c:pt>
                <c:pt idx="9">
                  <c:v>0.01</c:v>
                </c:pt>
                <c:pt idx="10">
                  <c:v>0.01</c:v>
                </c:pt>
                <c:pt idx="11">
                  <c:v>0.01</c:v>
                </c:pt>
                <c:pt idx="12">
                  <c:v>0.03</c:v>
                </c:pt>
                <c:pt idx="13">
                  <c:v>0.03</c:v>
                </c:pt>
                <c:pt idx="14">
                  <c:v>0.03</c:v>
                </c:pt>
              </c:numCache>
            </c:numRef>
          </c:val>
          <c:smooth val="0"/>
        </c:ser>
        <c:ser>
          <c:idx val="1"/>
          <c:order val="1"/>
          <c:tx>
            <c:strRef>
              <c:f>'09_10'!$A$68</c:f>
              <c:strCache>
                <c:ptCount val="1"/>
                <c:pt idx="0">
                  <c:v>Netherlands</c:v>
                </c:pt>
              </c:strCache>
            </c:strRef>
          </c:tx>
          <c:cat>
            <c:numRef>
              <c:f>'09_10'!$B$66:$P$66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'09_10'!$B$68:$P$68</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2"/>
          <c:order val="2"/>
          <c:tx>
            <c:strRef>
              <c:f>'09_10'!$A$69</c:f>
              <c:strCache>
                <c:ptCount val="1"/>
                <c:pt idx="0">
                  <c:v>Poland</c:v>
                </c:pt>
              </c:strCache>
            </c:strRef>
          </c:tx>
          <c:cat>
            <c:numRef>
              <c:f>'09_10'!$B$66:$P$66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'09_10'!$B$69:$P$69</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3"/>
          <c:order val="3"/>
          <c:tx>
            <c:strRef>
              <c:f>'09_10'!$A$70</c:f>
              <c:strCache>
                <c:ptCount val="1"/>
                <c:pt idx="0">
                  <c:v>Serbia</c:v>
                </c:pt>
              </c:strCache>
            </c:strRef>
          </c:tx>
          <c:cat>
            <c:numRef>
              <c:f>'09_10'!$B$66:$P$66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'09_10'!$B$70:$P$70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85024512"/>
        <c:axId val="185026048"/>
      </c:lineChart>
      <c:catAx>
        <c:axId val="185024512"/>
        <c:scaling>
          <c:orientation val="minMax"/>
        </c:scaling>
        <c:delete val="0"/>
        <c:axPos val="b"/>
        <c:numFmt formatCode="General" sourceLinked="1"/>
        <c:majorTickMark val="out"/>
        <c:minorTickMark val="none"/>
        <c:tickLblPos val="nextTo"/>
        <c:crossAx val="185026048"/>
        <c:crosses val="autoZero"/>
        <c:auto val="1"/>
        <c:lblAlgn val="ctr"/>
        <c:lblOffset val="100"/>
        <c:noMultiLvlLbl val="0"/>
      </c:catAx>
      <c:valAx>
        <c:axId val="1850260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024512"/>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R&amp;D personnel by sector, 2010-2024 (Percentage of population in the labour force - numerator in full-time equivalent (FTE))</a:t>
            </a:r>
            <a:endParaRPr sz="1200" b="0"/>
          </a:p>
          <a:p>
            <a:pPr>
              <a:defRPr sz="1400">
                <a:latin typeface="Calibri"/>
                <a:ea typeface="Calibri"/>
                <a:cs typeface="Calibri"/>
              </a:defRPr>
            </a:pPr>
            <a:r>
              <a:rPr sz="1200" b="0"/>
              <a:t>SDG ind 09_30: freq=Annual, sex=Total, prof_pos=Total, sectperf=All sectors</a:t>
            </a:r>
          </a:p>
        </c:rich>
      </c:tx>
      <c:overlay val="0"/>
    </c:title>
    <c:autoTitleDeleted val="0"/>
    <c:plotArea>
      <c:layout/>
      <c:lineChart>
        <c:grouping val="standard"/>
        <c:varyColors val="0"/>
        <c:ser>
          <c:idx val="0"/>
          <c:order val="0"/>
          <c:tx>
            <c:strRef>
              <c:f>'09_30'!$A$23</c:f>
              <c:strCache>
                <c:ptCount val="1"/>
                <c:pt idx="0">
                  <c:v>European Union - 27 countries (from 2020)</c:v>
                </c:pt>
              </c:strCache>
            </c:strRef>
          </c:tx>
          <c:cat>
            <c:numRef>
              <c:f>'09_30'!$B$22:$P$22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'09_30'!$B$23:$P$23</c:f>
              <c:numCache>
                <c:formatCode>General</c:formatCode>
                <c:ptCount val="15"/>
                <c:pt idx="0">
                  <c:v>1.08</c:v>
                </c:pt>
                <c:pt idx="1">
                  <c:v>1.1100000000000001</c:v>
                </c:pt>
                <c:pt idx="2">
                  <c:v>1.1399999999999999</c:v>
                </c:pt>
                <c:pt idx="3">
                  <c:v>1.1499999999999999</c:v>
                </c:pt>
                <c:pt idx="4">
                  <c:v>1.17</c:v>
                </c:pt>
                <c:pt idx="5">
                  <c:v>1.21</c:v>
                </c:pt>
                <c:pt idx="6">
                  <c:v>1.24</c:v>
                </c:pt>
                <c:pt idx="7">
                  <c:v>1.3</c:v>
                </c:pt>
                <c:pt idx="8">
                  <c:v>1.37</c:v>
                </c:pt>
                <c:pt idx="9">
                  <c:v>1.41</c:v>
                </c:pt>
                <c:pt idx="10">
                  <c:v>1.45</c:v>
                </c:pt>
                <c:pt idx="11">
                  <c:v>1.5</c:v>
                </c:pt>
                <c:pt idx="12">
                  <c:v>1.53</c:v>
                </c:pt>
                <c:pt idx="13">
                  <c:v>1.57</c:v>
                </c:pt>
                <c:pt idx="14">
                  <c:v>1.59</c:v>
                </c:pt>
              </c:numCache>
            </c:numRef>
          </c:val>
          <c:smooth val="0"/>
        </c:ser>
        <c:ser>
          <c:idx val="1"/>
          <c:order val="1"/>
          <c:tx>
            <c:strRef>
              <c:f>'09_30'!$A$24</c:f>
              <c:strCache>
                <c:ptCount val="1"/>
                <c:pt idx="0">
                  <c:v>Netherlands</c:v>
                </c:pt>
              </c:strCache>
            </c:strRef>
          </c:tx>
          <c:cat>
            <c:numRef>
              <c:f>'09_30'!$B$22:$P$22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'09_30'!$B$24:$P$24</c:f>
              <c:numCache>
                <c:formatCode>General</c:formatCode>
                <c:ptCount val="15"/>
                <c:pt idx="0">
                  <c:v>1.1399999999999999</c:v>
                </c:pt>
                <c:pt idx="1">
                  <c:v>1.33</c:v>
                </c:pt>
                <c:pt idx="2">
                  <c:v>1.36</c:v>
                </c:pt>
                <c:pt idx="3">
                  <c:v>1.5</c:v>
                </c:pt>
                <c:pt idx="4">
                  <c:v>1.52</c:v>
                </c:pt>
                <c:pt idx="5">
                  <c:v>1.55</c:v>
                </c:pt>
                <c:pt idx="6">
                  <c:v>1.6</c:v>
                </c:pt>
                <c:pt idx="7">
                  <c:v>1.66</c:v>
                </c:pt>
                <c:pt idx="8">
                  <c:v>1.71</c:v>
                </c:pt>
                <c:pt idx="9">
                  <c:v>1.73</c:v>
                </c:pt>
                <c:pt idx="10">
                  <c:v>1.79</c:v>
                </c:pt>
                <c:pt idx="11">
                  <c:v>1.85</c:v>
                </c:pt>
                <c:pt idx="12">
                  <c:v>1.92</c:v>
                </c:pt>
                <c:pt idx="13">
                  <c:v>1.98</c:v>
                </c:pt>
                <c:pt idx="14">
                  <c:v>2.0299999999999998</c:v>
                </c:pt>
              </c:numCache>
            </c:numRef>
          </c:val>
          <c:smooth val="0"/>
        </c:ser>
        <c:ser>
          <c:idx val="2"/>
          <c:order val="2"/>
          <c:tx>
            <c:strRef>
              <c:f>'09_30'!$A$25</c:f>
              <c:strCache>
                <c:ptCount val="1"/>
                <c:pt idx="0">
                  <c:v>Poland</c:v>
                </c:pt>
              </c:strCache>
            </c:strRef>
          </c:tx>
          <c:cat>
            <c:numRef>
              <c:f>'09_30'!$B$22:$P$22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'09_30'!$B$25:$P$25</c:f>
              <c:numCache>
                <c:formatCode>General</c:formatCode>
                <c:ptCount val="15"/>
                <c:pt idx="0">
                  <c:v>0.5</c:v>
                </c:pt>
                <c:pt idx="1">
                  <c:v>0.52</c:v>
                </c:pt>
                <c:pt idx="2">
                  <c:v>0.54</c:v>
                </c:pt>
                <c:pt idx="3">
                  <c:v>0.56000000000000005</c:v>
                </c:pt>
                <c:pt idx="4">
                  <c:v>0.62</c:v>
                </c:pt>
                <c:pt idx="5">
                  <c:v>0.65</c:v>
                </c:pt>
                <c:pt idx="6">
                  <c:v>0.67</c:v>
                </c:pt>
                <c:pt idx="7">
                  <c:v>0.86</c:v>
                </c:pt>
                <c:pt idx="8">
                  <c:v>0.98</c:v>
                </c:pt>
                <c:pt idx="9">
                  <c:v>0.97</c:v>
                </c:pt>
                <c:pt idx="10">
                  <c:v>1.03</c:v>
                </c:pt>
                <c:pt idx="11">
                  <c:v>1.07</c:v>
                </c:pt>
                <c:pt idx="12">
                  <c:v>1.1299999999999999</c:v>
                </c:pt>
                <c:pt idx="13">
                  <c:v>1.1499999999999999</c:v>
                </c:pt>
                <c:pt idx="14">
                  <c:v>1.1499999999999999</c:v>
                </c:pt>
              </c:numCache>
            </c:numRef>
          </c:val>
          <c:smooth val="0"/>
        </c:ser>
        <c:ser>
          <c:idx val="3"/>
          <c:order val="3"/>
          <c:tx>
            <c:strRef>
              <c:f>'09_30'!$A$26</c:f>
              <c:strCache>
                <c:ptCount val="1"/>
                <c:pt idx="0">
                  <c:v>Serbia</c:v>
                </c:pt>
              </c:strCache>
            </c:strRef>
          </c:tx>
          <c:cat>
            <c:numRef>
              <c:f>'09_30'!$B$22:$P$22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'09_30'!$B$26:$P$26</c:f>
              <c:numCache>
                <c:formatCode>General</c:formatCode>
                <c:ptCount val="15"/>
                <c:pt idx="0">
                  <c:v>0.57999999999999996</c:v>
                </c:pt>
                <c:pt idx="1">
                  <c:v>0.6</c:v>
                </c:pt>
                <c:pt idx="2">
                  <c:v>0.61</c:v>
                </c:pt>
                <c:pt idx="3">
                  <c:v>0.61</c:v>
                </c:pt>
                <c:pt idx="4">
                  <c:v>0.65</c:v>
                </c:pt>
                <c:pt idx="5">
                  <c:v>0.73</c:v>
                </c:pt>
                <c:pt idx="6">
                  <c:v>0.72</c:v>
                </c:pt>
                <c:pt idx="7">
                  <c:v>0.69</c:v>
                </c:pt>
                <c:pt idx="8">
                  <c:v>0.69</c:v>
                </c:pt>
                <c:pt idx="9">
                  <c:v>0.71</c:v>
                </c:pt>
                <c:pt idx="10">
                  <c:v>0.74</c:v>
                </c:pt>
                <c:pt idx="11">
                  <c:v>0.72</c:v>
                </c:pt>
                <c:pt idx="12">
                  <c:v>0.75</c:v>
                </c:pt>
                <c:pt idx="13">
                  <c:v>0.82</c:v>
                </c:pt>
                <c:pt idx="14">
                  <c:v>0.94</c:v>
                </c:pt>
              </c:numCache>
            </c:numRef>
          </c:val>
          <c:smooth val="0"/>
        </c:ser>
        <c:dLbls>
          <c:showLegendKey val="0"/>
          <c:showVal val="0"/>
          <c:showCatName val="0"/>
          <c:showSerName val="0"/>
          <c:showPercent val="0"/>
          <c:showBubbleSize val="0"/>
        </c:dLbls>
        <c:marker val="1"/>
        <c:smooth val="0"/>
        <c:axId val="182870016"/>
        <c:axId val="182871552"/>
      </c:lineChart>
      <c:catAx>
        <c:axId val="182870016"/>
        <c:scaling>
          <c:orientation val="minMax"/>
        </c:scaling>
        <c:delete val="0"/>
        <c:axPos val="b"/>
        <c:numFmt formatCode="General" sourceLinked="1"/>
        <c:majorTickMark val="out"/>
        <c:minorTickMark val="none"/>
        <c:tickLblPos val="nextTo"/>
        <c:crossAx val="182871552"/>
        <c:crosses val="autoZero"/>
        <c:auto val="1"/>
        <c:lblAlgn val="ctr"/>
        <c:lblOffset val="100"/>
        <c:noMultiLvlLbl val="0"/>
      </c:catAx>
      <c:valAx>
        <c:axId val="1828715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2870016"/>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R&amp;D personnel by sector, 2010-2024 (Percentage of population in the labour force - numerator in full-time equivalent (FTE))</a:t>
            </a:r>
            <a:endParaRPr sz="1200" b="0"/>
          </a:p>
          <a:p>
            <a:pPr>
              <a:defRPr sz="1400">
                <a:latin typeface="Calibri"/>
                <a:ea typeface="Calibri"/>
                <a:cs typeface="Calibri"/>
              </a:defRPr>
            </a:pPr>
            <a:r>
              <a:rPr sz="1200" b="0"/>
              <a:t>SDG ind 09_30: freq=Annual, sex=Total, prof_pos=Total, sectperf=Business enterprise sector</a:t>
            </a:r>
          </a:p>
        </c:rich>
      </c:tx>
      <c:overlay val="0"/>
    </c:title>
    <c:autoTitleDeleted val="0"/>
    <c:plotArea>
      <c:layout/>
      <c:lineChart>
        <c:grouping val="standard"/>
        <c:varyColors val="0"/>
        <c:ser>
          <c:idx val="0"/>
          <c:order val="0"/>
          <c:tx>
            <c:strRef>
              <c:f>'09_30'!$A$34</c:f>
              <c:strCache>
                <c:ptCount val="1"/>
                <c:pt idx="0">
                  <c:v>European Union - 27 countries (from 2020)</c:v>
                </c:pt>
              </c:strCache>
            </c:strRef>
          </c:tx>
          <c:cat>
            <c:numRef>
              <c:f>'09_30'!$B$33:$P$33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'09_30'!$B$34:$P$34</c:f>
              <c:numCache>
                <c:formatCode>General</c:formatCode>
                <c:ptCount val="15"/>
                <c:pt idx="0">
                  <c:v>0.56999999999999995</c:v>
                </c:pt>
                <c:pt idx="1">
                  <c:v>0.6</c:v>
                </c:pt>
                <c:pt idx="2">
                  <c:v>0.62</c:v>
                </c:pt>
                <c:pt idx="3">
                  <c:v>0.63</c:v>
                </c:pt>
                <c:pt idx="4">
                  <c:v>0.65</c:v>
                </c:pt>
                <c:pt idx="5">
                  <c:v>0.68</c:v>
                </c:pt>
                <c:pt idx="6">
                  <c:v>0.71</c:v>
                </c:pt>
                <c:pt idx="7">
                  <c:v>0.76</c:v>
                </c:pt>
                <c:pt idx="8">
                  <c:v>0.81</c:v>
                </c:pt>
                <c:pt idx="9">
                  <c:v>0.84</c:v>
                </c:pt>
                <c:pt idx="10">
                  <c:v>0.86</c:v>
                </c:pt>
                <c:pt idx="11">
                  <c:v>0.9</c:v>
                </c:pt>
                <c:pt idx="12">
                  <c:v>0.92</c:v>
                </c:pt>
                <c:pt idx="13">
                  <c:v>0.95</c:v>
                </c:pt>
                <c:pt idx="14">
                  <c:v>0.96</c:v>
                </c:pt>
              </c:numCache>
            </c:numRef>
          </c:val>
          <c:smooth val="0"/>
        </c:ser>
        <c:ser>
          <c:idx val="1"/>
          <c:order val="1"/>
          <c:tx>
            <c:strRef>
              <c:f>'09_30'!$A$35</c:f>
              <c:strCache>
                <c:ptCount val="1"/>
                <c:pt idx="0">
                  <c:v>Netherlands</c:v>
                </c:pt>
              </c:strCache>
            </c:strRef>
          </c:tx>
          <c:cat>
            <c:numRef>
              <c:f>'09_30'!$B$33:$P$33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'09_30'!$B$35:$P$35</c:f>
              <c:numCache>
                <c:formatCode>General</c:formatCode>
                <c:ptCount val="15"/>
                <c:pt idx="0">
                  <c:v>0.61</c:v>
                </c:pt>
                <c:pt idx="1">
                  <c:v>0.84</c:v>
                </c:pt>
                <c:pt idx="2">
                  <c:v>0.86</c:v>
                </c:pt>
                <c:pt idx="3">
                  <c:v>1.05</c:v>
                </c:pt>
                <c:pt idx="4">
                  <c:v>1.06</c:v>
                </c:pt>
                <c:pt idx="5">
                  <c:v>1.08</c:v>
                </c:pt>
                <c:pt idx="6">
                  <c:v>1.1399999999999999</c:v>
                </c:pt>
                <c:pt idx="7">
                  <c:v>1.18</c:v>
                </c:pt>
                <c:pt idx="8">
                  <c:v>1.23</c:v>
                </c:pt>
                <c:pt idx="9">
                  <c:v>1.24</c:v>
                </c:pt>
                <c:pt idx="10">
                  <c:v>1.27</c:v>
                </c:pt>
                <c:pt idx="11">
                  <c:v>1.32</c:v>
                </c:pt>
                <c:pt idx="12">
                  <c:v>1.4</c:v>
                </c:pt>
                <c:pt idx="13">
                  <c:v>1.44</c:v>
                </c:pt>
                <c:pt idx="14">
                  <c:v>1.49</c:v>
                </c:pt>
              </c:numCache>
            </c:numRef>
          </c:val>
          <c:smooth val="0"/>
        </c:ser>
        <c:ser>
          <c:idx val="2"/>
          <c:order val="2"/>
          <c:tx>
            <c:strRef>
              <c:f>'09_30'!$A$36</c:f>
              <c:strCache>
                <c:ptCount val="1"/>
                <c:pt idx="0">
                  <c:v>Poland</c:v>
                </c:pt>
              </c:strCache>
            </c:strRef>
          </c:tx>
          <c:cat>
            <c:numRef>
              <c:f>'09_30'!$B$33:$P$33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'09_30'!$B$36:$P$36</c:f>
              <c:numCache>
                <c:formatCode>General</c:formatCode>
                <c:ptCount val="15"/>
                <c:pt idx="0">
                  <c:v>0.11</c:v>
                </c:pt>
                <c:pt idx="1">
                  <c:v>0.12</c:v>
                </c:pt>
                <c:pt idx="2">
                  <c:v>0.15</c:v>
                </c:pt>
                <c:pt idx="3">
                  <c:v>0.18</c:v>
                </c:pt>
                <c:pt idx="4">
                  <c:v>0.22</c:v>
                </c:pt>
                <c:pt idx="5">
                  <c:v>0.25</c:v>
                </c:pt>
                <c:pt idx="6">
                  <c:v>0.33</c:v>
                </c:pt>
                <c:pt idx="7">
                  <c:v>0.44</c:v>
                </c:pt>
                <c:pt idx="8">
                  <c:v>0.52</c:v>
                </c:pt>
                <c:pt idx="9">
                  <c:v>0.51</c:v>
                </c:pt>
                <c:pt idx="10">
                  <c:v>0.56999999999999995</c:v>
                </c:pt>
                <c:pt idx="11">
                  <c:v>0.61</c:v>
                </c:pt>
                <c:pt idx="12">
                  <c:v>0.67</c:v>
                </c:pt>
                <c:pt idx="13">
                  <c:v>0.69</c:v>
                </c:pt>
                <c:pt idx="14">
                  <c:v>0.68</c:v>
                </c:pt>
              </c:numCache>
            </c:numRef>
          </c:val>
          <c:smooth val="0"/>
        </c:ser>
        <c:ser>
          <c:idx val="3"/>
          <c:order val="3"/>
          <c:tx>
            <c:strRef>
              <c:f>'09_30'!$A$37</c:f>
              <c:strCache>
                <c:ptCount val="1"/>
                <c:pt idx="0">
                  <c:v>Serbia</c:v>
                </c:pt>
              </c:strCache>
            </c:strRef>
          </c:tx>
          <c:cat>
            <c:numRef>
              <c:f>'09_30'!$B$33:$P$33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'09_30'!$B$37:$P$37</c:f>
              <c:numCache>
                <c:formatCode>General</c:formatCode>
                <c:ptCount val="15"/>
                <c:pt idx="0">
                  <c:v>0.03</c:v>
                </c:pt>
                <c:pt idx="1">
                  <c:v>0.02</c:v>
                </c:pt>
                <c:pt idx="2">
                  <c:v>0.02</c:v>
                </c:pt>
                <c:pt idx="3">
                  <c:v>0.03</c:v>
                </c:pt>
                <c:pt idx="4">
                  <c:v>0.1</c:v>
                </c:pt>
                <c:pt idx="5">
                  <c:v>0.1</c:v>
                </c:pt>
                <c:pt idx="6">
                  <c:v>0.12</c:v>
                </c:pt>
                <c:pt idx="7">
                  <c:v>0.1</c:v>
                </c:pt>
                <c:pt idx="8">
                  <c:v>0.1</c:v>
                </c:pt>
                <c:pt idx="9">
                  <c:v>0.1</c:v>
                </c:pt>
                <c:pt idx="10">
                  <c:v>0.1</c:v>
                </c:pt>
                <c:pt idx="11">
                  <c:v>0.11</c:v>
                </c:pt>
                <c:pt idx="12">
                  <c:v>0.11</c:v>
                </c:pt>
                <c:pt idx="13">
                  <c:v>0.15</c:v>
                </c:pt>
                <c:pt idx="14">
                  <c:v>0.26</c:v>
                </c:pt>
              </c:numCache>
            </c:numRef>
          </c:val>
          <c:smooth val="0"/>
        </c:ser>
        <c:dLbls>
          <c:showLegendKey val="0"/>
          <c:showVal val="0"/>
          <c:showCatName val="0"/>
          <c:showSerName val="0"/>
          <c:showPercent val="0"/>
          <c:showBubbleSize val="0"/>
        </c:dLbls>
        <c:marker val="1"/>
        <c:smooth val="0"/>
        <c:axId val="184745984"/>
        <c:axId val="184774656"/>
      </c:lineChart>
      <c:catAx>
        <c:axId val="184745984"/>
        <c:scaling>
          <c:orientation val="minMax"/>
        </c:scaling>
        <c:delete val="0"/>
        <c:axPos val="b"/>
        <c:numFmt formatCode="General" sourceLinked="1"/>
        <c:majorTickMark val="out"/>
        <c:minorTickMark val="none"/>
        <c:tickLblPos val="nextTo"/>
        <c:crossAx val="184774656"/>
        <c:crosses val="autoZero"/>
        <c:auto val="1"/>
        <c:lblAlgn val="ctr"/>
        <c:lblOffset val="100"/>
        <c:noMultiLvlLbl val="0"/>
      </c:catAx>
      <c:valAx>
        <c:axId val="1847746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4745984"/>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R&amp;D personnel by sector, 2010-2024 (Percentage of population in the labour force - numerator in full-time equivalent (FTE))</a:t>
            </a:r>
            <a:endParaRPr sz="1200" b="0"/>
          </a:p>
          <a:p>
            <a:pPr>
              <a:defRPr sz="1400">
                <a:latin typeface="Calibri"/>
                <a:ea typeface="Calibri"/>
                <a:cs typeface="Calibri"/>
              </a:defRPr>
            </a:pPr>
            <a:r>
              <a:rPr sz="1200" b="0"/>
              <a:t>SDG ind 09_30: freq=Annual, sex=Total, prof_pos=Total, sectperf=Government sector</a:t>
            </a:r>
          </a:p>
        </c:rich>
      </c:tx>
      <c:overlay val="0"/>
    </c:title>
    <c:autoTitleDeleted val="0"/>
    <c:plotArea>
      <c:layout/>
      <c:lineChart>
        <c:grouping val="standard"/>
        <c:varyColors val="0"/>
        <c:ser>
          <c:idx val="0"/>
          <c:order val="0"/>
          <c:tx>
            <c:strRef>
              <c:f>'09_30'!$A$45</c:f>
              <c:strCache>
                <c:ptCount val="1"/>
                <c:pt idx="0">
                  <c:v>European Union - 27 countries (from 2020)</c:v>
                </c:pt>
              </c:strCache>
            </c:strRef>
          </c:tx>
          <c:cat>
            <c:numRef>
              <c:f>'09_30'!$B$44:$P$44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'09_30'!$B$45:$P$45</c:f>
              <c:numCache>
                <c:formatCode>General</c:formatCode>
                <c:ptCount val="15"/>
                <c:pt idx="0">
                  <c:v>0.17</c:v>
                </c:pt>
                <c:pt idx="1">
                  <c:v>0.17</c:v>
                </c:pt>
                <c:pt idx="2">
                  <c:v>0.17</c:v>
                </c:pt>
                <c:pt idx="3">
                  <c:v>0.17</c:v>
                </c:pt>
                <c:pt idx="4">
                  <c:v>0.17</c:v>
                </c:pt>
                <c:pt idx="5">
                  <c:v>0.17</c:v>
                </c:pt>
                <c:pt idx="6">
                  <c:v>0.16</c:v>
                </c:pt>
                <c:pt idx="7">
                  <c:v>0.17</c:v>
                </c:pt>
                <c:pt idx="8">
                  <c:v>0.17</c:v>
                </c:pt>
                <c:pt idx="9">
                  <c:v>0.17</c:v>
                </c:pt>
                <c:pt idx="10">
                  <c:v>0.18</c:v>
                </c:pt>
                <c:pt idx="11">
                  <c:v>0.18</c:v>
                </c:pt>
                <c:pt idx="12">
                  <c:v>0.17</c:v>
                </c:pt>
                <c:pt idx="13">
                  <c:v>0.18</c:v>
                </c:pt>
                <c:pt idx="14">
                  <c:v>0.18</c:v>
                </c:pt>
              </c:numCache>
            </c:numRef>
          </c:val>
          <c:smooth val="0"/>
        </c:ser>
        <c:ser>
          <c:idx val="1"/>
          <c:order val="1"/>
          <c:tx>
            <c:strRef>
              <c:f>'09_30'!$A$46</c:f>
              <c:strCache>
                <c:ptCount val="1"/>
                <c:pt idx="0">
                  <c:v>Netherlands</c:v>
                </c:pt>
              </c:strCache>
            </c:strRef>
          </c:tx>
          <c:cat>
            <c:numRef>
              <c:f>'09_30'!$B$44:$P$44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'09_30'!$B$46:$P$46</c:f>
              <c:numCache>
                <c:formatCode>General</c:formatCode>
                <c:ptCount val="15"/>
                <c:pt idx="0">
                  <c:v>0.13</c:v>
                </c:pt>
                <c:pt idx="1">
                  <c:v>0.13</c:v>
                </c:pt>
                <c:pt idx="2">
                  <c:v>0.15</c:v>
                </c:pt>
                <c:pt idx="3">
                  <c:v>0.09</c:v>
                </c:pt>
                <c:pt idx="4">
                  <c:v>0.09</c:v>
                </c:pt>
                <c:pt idx="5">
                  <c:v>0.09</c:v>
                </c:pt>
                <c:pt idx="6">
                  <c:v>0.09</c:v>
                </c:pt>
                <c:pt idx="7">
                  <c:v>0.09</c:v>
                </c:pt>
                <c:pt idx="8">
                  <c:v>0.1</c:v>
                </c:pt>
                <c:pt idx="9">
                  <c:v>0.1</c:v>
                </c:pt>
                <c:pt idx="10">
                  <c:v>0.1</c:v>
                </c:pt>
                <c:pt idx="11">
                  <c:v>0.1</c:v>
                </c:pt>
                <c:pt idx="12">
                  <c:v>0.1</c:v>
                </c:pt>
                <c:pt idx="13">
                  <c:v>0.1</c:v>
                </c:pt>
                <c:pt idx="14">
                  <c:v>0.09</c:v>
                </c:pt>
              </c:numCache>
            </c:numRef>
          </c:val>
          <c:smooth val="0"/>
        </c:ser>
        <c:ser>
          <c:idx val="2"/>
          <c:order val="2"/>
          <c:tx>
            <c:strRef>
              <c:f>'09_30'!$A$47</c:f>
              <c:strCache>
                <c:ptCount val="1"/>
                <c:pt idx="0">
                  <c:v>Poland</c:v>
                </c:pt>
              </c:strCache>
            </c:strRef>
          </c:tx>
          <c:cat>
            <c:numRef>
              <c:f>'09_30'!$B$44:$P$44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'09_30'!$B$47:$P$47</c:f>
              <c:numCache>
                <c:formatCode>General</c:formatCode>
                <c:ptCount val="15"/>
                <c:pt idx="0">
                  <c:v>0.12</c:v>
                </c:pt>
                <c:pt idx="1">
                  <c:v>0.13</c:v>
                </c:pt>
                <c:pt idx="2">
                  <c:v>0.13</c:v>
                </c:pt>
                <c:pt idx="3">
                  <c:v>0.13</c:v>
                </c:pt>
                <c:pt idx="4">
                  <c:v>0.13</c:v>
                </c:pt>
                <c:pt idx="5">
                  <c:v>0.13</c:v>
                </c:pt>
                <c:pt idx="6">
                  <c:v>0.02</c:v>
                </c:pt>
                <c:pt idx="7">
                  <c:v>0.03</c:v>
                </c:pt>
                <c:pt idx="8">
                  <c:v>0.03</c:v>
                </c:pt>
                <c:pt idx="9">
                  <c:v>0.02</c:v>
                </c:pt>
                <c:pt idx="10">
                  <c:v>0.03</c:v>
                </c:pt>
                <c:pt idx="11">
                  <c:v>0.03</c:v>
                </c:pt>
                <c:pt idx="12">
                  <c:v>0.03</c:v>
                </c:pt>
                <c:pt idx="13">
                  <c:v>0.03</c:v>
                </c:pt>
                <c:pt idx="14">
                  <c:v>0.03</c:v>
                </c:pt>
              </c:numCache>
            </c:numRef>
          </c:val>
          <c:smooth val="0"/>
        </c:ser>
        <c:ser>
          <c:idx val="3"/>
          <c:order val="3"/>
          <c:tx>
            <c:strRef>
              <c:f>'09_30'!$A$48</c:f>
              <c:strCache>
                <c:ptCount val="1"/>
                <c:pt idx="0">
                  <c:v>Serbia</c:v>
                </c:pt>
              </c:strCache>
            </c:strRef>
          </c:tx>
          <c:cat>
            <c:numRef>
              <c:f>'09_30'!$B$44:$P$44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'09_30'!$B$48:$P$48</c:f>
              <c:numCache>
                <c:formatCode>General</c:formatCode>
                <c:ptCount val="15"/>
                <c:pt idx="0">
                  <c:v>0.18</c:v>
                </c:pt>
                <c:pt idx="1">
                  <c:v>0.18</c:v>
                </c:pt>
                <c:pt idx="2">
                  <c:v>0.19</c:v>
                </c:pt>
                <c:pt idx="3">
                  <c:v>0.19</c:v>
                </c:pt>
                <c:pt idx="4">
                  <c:v>0.16</c:v>
                </c:pt>
                <c:pt idx="5">
                  <c:v>0.18</c:v>
                </c:pt>
                <c:pt idx="6">
                  <c:v>0.18</c:v>
                </c:pt>
                <c:pt idx="7">
                  <c:v>0.17</c:v>
                </c:pt>
                <c:pt idx="8">
                  <c:v>0.18</c:v>
                </c:pt>
                <c:pt idx="9">
                  <c:v>0.18</c:v>
                </c:pt>
                <c:pt idx="10">
                  <c:v>0.19</c:v>
                </c:pt>
                <c:pt idx="11">
                  <c:v>0.19</c:v>
                </c:pt>
                <c:pt idx="12">
                  <c:v>0.19</c:v>
                </c:pt>
                <c:pt idx="13">
                  <c:v>0.2</c:v>
                </c:pt>
                <c:pt idx="14">
                  <c:v>0.2</c:v>
                </c:pt>
              </c:numCache>
            </c:numRef>
          </c:val>
          <c:smooth val="0"/>
        </c:ser>
        <c:dLbls>
          <c:showLegendKey val="0"/>
          <c:showVal val="0"/>
          <c:showCatName val="0"/>
          <c:showSerName val="0"/>
          <c:showPercent val="0"/>
          <c:showBubbleSize val="0"/>
        </c:dLbls>
        <c:marker val="1"/>
        <c:smooth val="0"/>
        <c:axId val="184561664"/>
        <c:axId val="184563200"/>
      </c:lineChart>
      <c:catAx>
        <c:axId val="184561664"/>
        <c:scaling>
          <c:orientation val="minMax"/>
        </c:scaling>
        <c:delete val="0"/>
        <c:axPos val="b"/>
        <c:numFmt formatCode="General" sourceLinked="1"/>
        <c:majorTickMark val="out"/>
        <c:minorTickMark val="none"/>
        <c:tickLblPos val="nextTo"/>
        <c:crossAx val="184563200"/>
        <c:crosses val="autoZero"/>
        <c:auto val="1"/>
        <c:lblAlgn val="ctr"/>
        <c:lblOffset val="100"/>
        <c:noMultiLvlLbl val="0"/>
      </c:catAx>
      <c:valAx>
        <c:axId val="1845632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4561664"/>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R&amp;D personnel by sector, 2010-2024 (Percentage of population in the labour force - numerator in full-time equivalent (FTE))</a:t>
            </a:r>
            <a:endParaRPr sz="1200" b="0"/>
          </a:p>
          <a:p>
            <a:pPr>
              <a:defRPr sz="1400">
                <a:latin typeface="Calibri"/>
                <a:ea typeface="Calibri"/>
                <a:cs typeface="Calibri"/>
              </a:defRPr>
            </a:pPr>
            <a:r>
              <a:rPr sz="1200" b="0"/>
              <a:t>SDG ind 09_30: freq=Annual, sex=Total, prof_pos=Total, sectperf=Higher education sector</a:t>
            </a:r>
          </a:p>
        </c:rich>
      </c:tx>
      <c:overlay val="0"/>
    </c:title>
    <c:autoTitleDeleted val="0"/>
    <c:plotArea>
      <c:layout/>
      <c:lineChart>
        <c:grouping val="standard"/>
        <c:varyColors val="0"/>
        <c:ser>
          <c:idx val="0"/>
          <c:order val="0"/>
          <c:tx>
            <c:strRef>
              <c:f>'09_30'!$A$56</c:f>
              <c:strCache>
                <c:ptCount val="1"/>
                <c:pt idx="0">
                  <c:v>European Union - 27 countries (from 2020)</c:v>
                </c:pt>
              </c:strCache>
            </c:strRef>
          </c:tx>
          <c:cat>
            <c:numRef>
              <c:f>'09_30'!$B$55:$P$55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'09_30'!$B$56:$P$56</c:f>
              <c:numCache>
                <c:formatCode>General</c:formatCode>
                <c:ptCount val="15"/>
                <c:pt idx="0">
                  <c:v>0.33</c:v>
                </c:pt>
                <c:pt idx="1">
                  <c:v>0.33</c:v>
                </c:pt>
                <c:pt idx="2">
                  <c:v>0.34</c:v>
                </c:pt>
                <c:pt idx="3">
                  <c:v>0.34</c:v>
                </c:pt>
                <c:pt idx="4">
                  <c:v>0.34</c:v>
                </c:pt>
                <c:pt idx="5">
                  <c:v>0.35</c:v>
                </c:pt>
                <c:pt idx="6">
                  <c:v>0.36</c:v>
                </c:pt>
                <c:pt idx="7">
                  <c:v>0.37</c:v>
                </c:pt>
                <c:pt idx="8">
                  <c:v>0.38</c:v>
                </c:pt>
                <c:pt idx="9">
                  <c:v>0.38</c:v>
                </c:pt>
                <c:pt idx="10">
                  <c:v>0.4</c:v>
                </c:pt>
                <c:pt idx="11">
                  <c:v>0.41</c:v>
                </c:pt>
                <c:pt idx="12">
                  <c:v>0.42</c:v>
                </c:pt>
                <c:pt idx="13">
                  <c:v>0.42</c:v>
                </c:pt>
                <c:pt idx="14">
                  <c:v>0.43</c:v>
                </c:pt>
              </c:numCache>
            </c:numRef>
          </c:val>
          <c:smooth val="0"/>
        </c:ser>
        <c:ser>
          <c:idx val="1"/>
          <c:order val="1"/>
          <c:tx>
            <c:strRef>
              <c:f>'09_30'!$A$57</c:f>
              <c:strCache>
                <c:ptCount val="1"/>
                <c:pt idx="0">
                  <c:v>Netherlands</c:v>
                </c:pt>
              </c:strCache>
            </c:strRef>
          </c:tx>
          <c:cat>
            <c:numRef>
              <c:f>'09_30'!$B$55:$P$55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'09_30'!$B$57:$P$57</c:f>
              <c:numCache>
                <c:formatCode>General</c:formatCode>
                <c:ptCount val="15"/>
                <c:pt idx="0">
                  <c:v>0.4</c:v>
                </c:pt>
                <c:pt idx="1">
                  <c:v>0.36</c:v>
                </c:pt>
                <c:pt idx="2">
                  <c:v>0.36</c:v>
                </c:pt>
                <c:pt idx="3">
                  <c:v>0.36</c:v>
                </c:pt>
                <c:pt idx="4">
                  <c:v>0.37</c:v>
                </c:pt>
                <c:pt idx="5">
                  <c:v>0.37</c:v>
                </c:pt>
                <c:pt idx="6">
                  <c:v>0.37</c:v>
                </c:pt>
                <c:pt idx="7">
                  <c:v>0.38</c:v>
                </c:pt>
                <c:pt idx="8">
                  <c:v>0.38</c:v>
                </c:pt>
                <c:pt idx="9">
                  <c:v>0.39</c:v>
                </c:pt>
                <c:pt idx="10">
                  <c:v>0.41</c:v>
                </c:pt>
                <c:pt idx="11">
                  <c:v>0.43</c:v>
                </c:pt>
                <c:pt idx="12">
                  <c:v>0.42</c:v>
                </c:pt>
                <c:pt idx="13">
                  <c:v>0.44</c:v>
                </c:pt>
                <c:pt idx="14">
                  <c:v>0.44</c:v>
                </c:pt>
              </c:numCache>
            </c:numRef>
          </c:val>
          <c:smooth val="0"/>
        </c:ser>
        <c:ser>
          <c:idx val="2"/>
          <c:order val="2"/>
          <c:tx>
            <c:strRef>
              <c:f>'09_30'!$A$58</c:f>
              <c:strCache>
                <c:ptCount val="1"/>
                <c:pt idx="0">
                  <c:v>Poland</c:v>
                </c:pt>
              </c:strCache>
            </c:strRef>
          </c:tx>
          <c:cat>
            <c:numRef>
              <c:f>'09_30'!$B$55:$P$55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'09_30'!$B$58:$P$58</c:f>
              <c:numCache>
                <c:formatCode>General</c:formatCode>
                <c:ptCount val="15"/>
                <c:pt idx="0">
                  <c:v>0.26</c:v>
                </c:pt>
                <c:pt idx="1">
                  <c:v>0.27</c:v>
                </c:pt>
                <c:pt idx="2">
                  <c:v>0.26</c:v>
                </c:pt>
                <c:pt idx="3">
                  <c:v>0.25</c:v>
                </c:pt>
                <c:pt idx="4">
                  <c:v>0.26</c:v>
                </c:pt>
                <c:pt idx="5">
                  <c:v>0.27</c:v>
                </c:pt>
                <c:pt idx="6">
                  <c:v>0.31</c:v>
                </c:pt>
                <c:pt idx="7">
                  <c:v>0.39</c:v>
                </c:pt>
                <c:pt idx="8">
                  <c:v>0.42</c:v>
                </c:pt>
                <c:pt idx="9">
                  <c:v>0.43</c:v>
                </c:pt>
                <c:pt idx="10">
                  <c:v>0.43</c:v>
                </c:pt>
                <c:pt idx="11">
                  <c:v>0.43</c:v>
                </c:pt>
                <c:pt idx="12">
                  <c:v>0.43</c:v>
                </c:pt>
                <c:pt idx="13">
                  <c:v>0.43</c:v>
                </c:pt>
                <c:pt idx="14">
                  <c:v>0.43</c:v>
                </c:pt>
              </c:numCache>
            </c:numRef>
          </c:val>
          <c:smooth val="0"/>
        </c:ser>
        <c:ser>
          <c:idx val="3"/>
          <c:order val="3"/>
          <c:tx>
            <c:strRef>
              <c:f>'09_30'!$A$59</c:f>
              <c:strCache>
                <c:ptCount val="1"/>
                <c:pt idx="0">
                  <c:v>Serbia</c:v>
                </c:pt>
              </c:strCache>
            </c:strRef>
          </c:tx>
          <c:cat>
            <c:numRef>
              <c:f>'09_30'!$B$55:$P$55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'09_30'!$B$59:$P$59</c:f>
              <c:numCache>
                <c:formatCode>General</c:formatCode>
                <c:ptCount val="15"/>
                <c:pt idx="0">
                  <c:v>0.37</c:v>
                </c:pt>
                <c:pt idx="1">
                  <c:v>0.4</c:v>
                </c:pt>
                <c:pt idx="2">
                  <c:v>0.39</c:v>
                </c:pt>
                <c:pt idx="3">
                  <c:v>0.4</c:v>
                </c:pt>
                <c:pt idx="4">
                  <c:v>0.39</c:v>
                </c:pt>
                <c:pt idx="5">
                  <c:v>0.44</c:v>
                </c:pt>
                <c:pt idx="6">
                  <c:v>0.42</c:v>
                </c:pt>
                <c:pt idx="7">
                  <c:v>0.42</c:v>
                </c:pt>
                <c:pt idx="8">
                  <c:v>0.42</c:v>
                </c:pt>
                <c:pt idx="9">
                  <c:v>0.42</c:v>
                </c:pt>
                <c:pt idx="10">
                  <c:v>0.45</c:v>
                </c:pt>
                <c:pt idx="11">
                  <c:v>0.42</c:v>
                </c:pt>
                <c:pt idx="12">
                  <c:v>0.45</c:v>
                </c:pt>
                <c:pt idx="13">
                  <c:v>0.47</c:v>
                </c:pt>
                <c:pt idx="14">
                  <c:v>0.47</c:v>
                </c:pt>
              </c:numCache>
            </c:numRef>
          </c:val>
          <c:smooth val="0"/>
        </c:ser>
        <c:dLbls>
          <c:showLegendKey val="0"/>
          <c:showVal val="0"/>
          <c:showCatName val="0"/>
          <c:showSerName val="0"/>
          <c:showPercent val="0"/>
          <c:showBubbleSize val="0"/>
        </c:dLbls>
        <c:marker val="1"/>
        <c:smooth val="0"/>
        <c:axId val="185002240"/>
        <c:axId val="185073664"/>
      </c:lineChart>
      <c:catAx>
        <c:axId val="185002240"/>
        <c:scaling>
          <c:orientation val="minMax"/>
        </c:scaling>
        <c:delete val="0"/>
        <c:axPos val="b"/>
        <c:numFmt formatCode="General" sourceLinked="1"/>
        <c:majorTickMark val="out"/>
        <c:minorTickMark val="none"/>
        <c:tickLblPos val="nextTo"/>
        <c:crossAx val="185073664"/>
        <c:crosses val="autoZero"/>
        <c:auto val="1"/>
        <c:lblAlgn val="ctr"/>
        <c:lblOffset val="100"/>
        <c:noMultiLvlLbl val="0"/>
      </c:catAx>
      <c:valAx>
        <c:axId val="1850736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002240"/>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R&amp;D personnel by sector, 2010-2024 (Percentage of population in the labour force - numerator in full-time equivalent (FTE))</a:t>
            </a:r>
            <a:endParaRPr sz="1200" b="0"/>
          </a:p>
          <a:p>
            <a:pPr>
              <a:defRPr sz="1400">
                <a:latin typeface="Calibri"/>
                <a:ea typeface="Calibri"/>
                <a:cs typeface="Calibri"/>
              </a:defRPr>
            </a:pPr>
            <a:r>
              <a:rPr sz="1200" b="0"/>
              <a:t>SDG ind 09_30: freq=Annual, sex=Total, prof_pos=Total, sectperf=Private non-profit sector</a:t>
            </a:r>
          </a:p>
        </c:rich>
      </c:tx>
      <c:overlay val="0"/>
    </c:title>
    <c:autoTitleDeleted val="0"/>
    <c:plotArea>
      <c:layout/>
      <c:lineChart>
        <c:grouping val="standard"/>
        <c:varyColors val="0"/>
        <c:ser>
          <c:idx val="0"/>
          <c:order val="0"/>
          <c:tx>
            <c:strRef>
              <c:f>'09_30'!$A$67</c:f>
              <c:strCache>
                <c:ptCount val="1"/>
                <c:pt idx="0">
                  <c:v>European Union - 27 countries (from 2020)</c:v>
                </c:pt>
              </c:strCache>
            </c:strRef>
          </c:tx>
          <c:cat>
            <c:numRef>
              <c:f>'09_30'!$B$66:$P$66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'09_30'!$B$67:$P$67</c:f>
              <c:numCache>
                <c:formatCode>General</c:formatCode>
                <c:ptCount val="15"/>
                <c:pt idx="0">
                  <c:v>0.01</c:v>
                </c:pt>
                <c:pt idx="1">
                  <c:v>0.01</c:v>
                </c:pt>
                <c:pt idx="2">
                  <c:v>0.01</c:v>
                </c:pt>
                <c:pt idx="3">
                  <c:v>0.01</c:v>
                </c:pt>
                <c:pt idx="4">
                  <c:v>0.01</c:v>
                </c:pt>
                <c:pt idx="5">
                  <c:v>0.01</c:v>
                </c:pt>
                <c:pt idx="6">
                  <c:v>0.01</c:v>
                </c:pt>
                <c:pt idx="7">
                  <c:v>0.01</c:v>
                </c:pt>
                <c:pt idx="8">
                  <c:v>0.01</c:v>
                </c:pt>
                <c:pt idx="9">
                  <c:v>0.01</c:v>
                </c:pt>
                <c:pt idx="10">
                  <c:v>0.01</c:v>
                </c:pt>
                <c:pt idx="11">
                  <c:v>0.01</c:v>
                </c:pt>
                <c:pt idx="12">
                  <c:v>0.02</c:v>
                </c:pt>
                <c:pt idx="13">
                  <c:v>0.02</c:v>
                </c:pt>
                <c:pt idx="14">
                  <c:v>0.02</c:v>
                </c:pt>
              </c:numCache>
            </c:numRef>
          </c:val>
          <c:smooth val="0"/>
        </c:ser>
        <c:ser>
          <c:idx val="1"/>
          <c:order val="1"/>
          <c:tx>
            <c:strRef>
              <c:f>'09_30'!$A$68</c:f>
              <c:strCache>
                <c:ptCount val="1"/>
                <c:pt idx="0">
                  <c:v>Netherlands</c:v>
                </c:pt>
              </c:strCache>
            </c:strRef>
          </c:tx>
          <c:cat>
            <c:numRef>
              <c:f>'09_30'!$B$66:$P$66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'09_30'!$B$68:$P$68</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2"/>
          <c:order val="2"/>
          <c:tx>
            <c:strRef>
              <c:f>'09_30'!$A$69</c:f>
              <c:strCache>
                <c:ptCount val="1"/>
                <c:pt idx="0">
                  <c:v>Poland</c:v>
                </c:pt>
              </c:strCache>
            </c:strRef>
          </c:tx>
          <c:cat>
            <c:numRef>
              <c:f>'09_30'!$B$66:$P$66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'09_30'!$B$69:$P$69</c:f>
              <c:numCache>
                <c:formatCode>General</c:formatCode>
                <c:ptCount val="15"/>
                <c:pt idx="0">
                  <c:v>0</c:v>
                </c:pt>
                <c:pt idx="1">
                  <c:v>0</c:v>
                </c:pt>
                <c:pt idx="2">
                  <c:v>0</c:v>
                </c:pt>
                <c:pt idx="3">
                  <c:v>0</c:v>
                </c:pt>
                <c:pt idx="4">
                  <c:v>0</c:v>
                </c:pt>
                <c:pt idx="5">
                  <c:v>0</c:v>
                </c:pt>
                <c:pt idx="6">
                  <c:v>0</c:v>
                </c:pt>
                <c:pt idx="7">
                  <c:v>0.01</c:v>
                </c:pt>
                <c:pt idx="8">
                  <c:v>0.01</c:v>
                </c:pt>
                <c:pt idx="9">
                  <c:v>0</c:v>
                </c:pt>
                <c:pt idx="10">
                  <c:v>0</c:v>
                </c:pt>
                <c:pt idx="11">
                  <c:v>0</c:v>
                </c:pt>
                <c:pt idx="12">
                  <c:v>0</c:v>
                </c:pt>
                <c:pt idx="13">
                  <c:v>0</c:v>
                </c:pt>
                <c:pt idx="14">
                  <c:v>0</c:v>
                </c:pt>
              </c:numCache>
            </c:numRef>
          </c:val>
          <c:smooth val="0"/>
        </c:ser>
        <c:ser>
          <c:idx val="3"/>
          <c:order val="3"/>
          <c:tx>
            <c:strRef>
              <c:f>'09_30'!$A$70</c:f>
              <c:strCache>
                <c:ptCount val="1"/>
                <c:pt idx="0">
                  <c:v>Serbia</c:v>
                </c:pt>
              </c:strCache>
            </c:strRef>
          </c:tx>
          <c:cat>
            <c:numRef>
              <c:f>'09_30'!$B$66:$P$66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'09_30'!$B$70:$P$70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73213952"/>
        <c:axId val="173228032"/>
      </c:lineChart>
      <c:catAx>
        <c:axId val="173213952"/>
        <c:scaling>
          <c:orientation val="minMax"/>
        </c:scaling>
        <c:delete val="0"/>
        <c:axPos val="b"/>
        <c:numFmt formatCode="General" sourceLinked="1"/>
        <c:majorTickMark val="out"/>
        <c:minorTickMark val="none"/>
        <c:tickLblPos val="nextTo"/>
        <c:crossAx val="173228032"/>
        <c:crosses val="autoZero"/>
        <c:auto val="1"/>
        <c:lblAlgn val="ctr"/>
        <c:lblOffset val="100"/>
        <c:noMultiLvlLbl val="0"/>
      </c:catAx>
      <c:valAx>
        <c:axId val="1732280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3213952"/>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Patent applications to the European Patent Office by applicants' / inventors' country of residence, 2010-2025 (Number)</a:t>
            </a:r>
            <a:endParaRPr sz="1200" b="0"/>
          </a:p>
          <a:p>
            <a:pPr>
              <a:defRPr sz="1400">
                <a:latin typeface="Calibri"/>
                <a:ea typeface="Calibri"/>
                <a:cs typeface="Calibri"/>
              </a:defRPr>
            </a:pPr>
            <a:r>
              <a:rPr sz="1200" b="0"/>
              <a:t>SDG ind 09_40: freq=Annual, coop_ptn=Applicant</a:t>
            </a:r>
          </a:p>
        </c:rich>
      </c:tx>
      <c:overlay val="0"/>
    </c:title>
    <c:autoTitleDeleted val="0"/>
    <c:plotArea>
      <c:layout/>
      <c:lineChart>
        <c:grouping val="standard"/>
        <c:varyColors val="0"/>
        <c:ser>
          <c:idx val="0"/>
          <c:order val="0"/>
          <c:tx>
            <c:strRef>
              <c:f>'09_40'!$A$23</c:f>
              <c:strCache>
                <c:ptCount val="1"/>
                <c:pt idx="0">
                  <c:v>European Union - 27 countries (from 2020)</c:v>
                </c:pt>
              </c:strCache>
            </c:strRef>
          </c:tx>
          <c:cat>
            <c:numRef>
              <c:f>'09_40'!$B$22:$Q$22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'09_40'!$B$23:$Q$23</c:f>
              <c:numCache>
                <c:formatCode>General</c:formatCode>
                <c:ptCount val="16"/>
                <c:pt idx="0">
                  <c:v>61235</c:v>
                </c:pt>
                <c:pt idx="1">
                  <c:v>59626</c:v>
                </c:pt>
                <c:pt idx="2">
                  <c:v>60451</c:v>
                </c:pt>
                <c:pt idx="3">
                  <c:v>61033</c:v>
                </c:pt>
                <c:pt idx="4">
                  <c:v>62618</c:v>
                </c:pt>
                <c:pt idx="5">
                  <c:v>62618</c:v>
                </c:pt>
                <c:pt idx="6">
                  <c:v>62055</c:v>
                </c:pt>
                <c:pt idx="7">
                  <c:v>63897</c:v>
                </c:pt>
                <c:pt idx="8">
                  <c:v>66181</c:v>
                </c:pt>
                <c:pt idx="9">
                  <c:v>66510</c:v>
                </c:pt>
                <c:pt idx="10">
                  <c:v>65925</c:v>
                </c:pt>
                <c:pt idx="11">
                  <c:v>67820</c:v>
                </c:pt>
                <c:pt idx="12">
                  <c:v>67612</c:v>
                </c:pt>
                <c:pt idx="13">
                  <c:v>68647</c:v>
                </c:pt>
                <c:pt idx="14">
                  <c:v>68285</c:v>
                </c:pt>
                <c:pt idx="15">
                  <c:v>68752</c:v>
                </c:pt>
              </c:numCache>
            </c:numRef>
          </c:val>
          <c:smooth val="0"/>
        </c:ser>
        <c:ser>
          <c:idx val="1"/>
          <c:order val="1"/>
          <c:tx>
            <c:strRef>
              <c:f>'09_40'!$A$24</c:f>
              <c:strCache>
                <c:ptCount val="1"/>
                <c:pt idx="0">
                  <c:v>Netherlands</c:v>
                </c:pt>
              </c:strCache>
            </c:strRef>
          </c:tx>
          <c:cat>
            <c:numRef>
              <c:f>'09_40'!$B$22:$Q$22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'09_40'!$B$24:$Q$24</c:f>
              <c:numCache>
                <c:formatCode>General</c:formatCode>
                <c:ptCount val="16"/>
                <c:pt idx="0">
                  <c:v>5965</c:v>
                </c:pt>
                <c:pt idx="1">
                  <c:v>5627</c:v>
                </c:pt>
                <c:pt idx="2">
                  <c:v>5067</c:v>
                </c:pt>
                <c:pt idx="3">
                  <c:v>5852</c:v>
                </c:pt>
                <c:pt idx="4">
                  <c:v>6874</c:v>
                </c:pt>
                <c:pt idx="5">
                  <c:v>7147</c:v>
                </c:pt>
                <c:pt idx="6">
                  <c:v>6860</c:v>
                </c:pt>
                <c:pt idx="7">
                  <c:v>7043</c:v>
                </c:pt>
                <c:pt idx="8">
                  <c:v>7142</c:v>
                </c:pt>
                <c:pt idx="9">
                  <c:v>6942</c:v>
                </c:pt>
                <c:pt idx="10">
                  <c:v>6386</c:v>
                </c:pt>
                <c:pt idx="11">
                  <c:v>6578</c:v>
                </c:pt>
                <c:pt idx="12">
                  <c:v>6796</c:v>
                </c:pt>
                <c:pt idx="13">
                  <c:v>7057</c:v>
                </c:pt>
                <c:pt idx="14">
                  <c:v>7054</c:v>
                </c:pt>
                <c:pt idx="15">
                  <c:v>7006</c:v>
                </c:pt>
              </c:numCache>
            </c:numRef>
          </c:val>
          <c:smooth val="0"/>
        </c:ser>
        <c:ser>
          <c:idx val="2"/>
          <c:order val="2"/>
          <c:tx>
            <c:strRef>
              <c:f>'09_40'!$A$25</c:f>
              <c:strCache>
                <c:ptCount val="1"/>
                <c:pt idx="0">
                  <c:v>Poland</c:v>
                </c:pt>
              </c:strCache>
            </c:strRef>
          </c:tx>
          <c:cat>
            <c:numRef>
              <c:f>'09_40'!$B$22:$Q$22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'09_40'!$B$25:$Q$25</c:f>
              <c:numCache>
                <c:formatCode>General</c:formatCode>
                <c:ptCount val="16"/>
                <c:pt idx="0">
                  <c:v>205</c:v>
                </c:pt>
                <c:pt idx="1">
                  <c:v>246</c:v>
                </c:pt>
                <c:pt idx="2">
                  <c:v>383</c:v>
                </c:pt>
                <c:pt idx="3">
                  <c:v>372</c:v>
                </c:pt>
                <c:pt idx="4">
                  <c:v>482</c:v>
                </c:pt>
                <c:pt idx="5">
                  <c:v>566</c:v>
                </c:pt>
                <c:pt idx="6">
                  <c:v>393</c:v>
                </c:pt>
                <c:pt idx="7">
                  <c:v>446</c:v>
                </c:pt>
                <c:pt idx="8">
                  <c:v>519</c:v>
                </c:pt>
                <c:pt idx="9">
                  <c:v>463</c:v>
                </c:pt>
                <c:pt idx="10">
                  <c:v>478</c:v>
                </c:pt>
                <c:pt idx="11">
                  <c:v>522</c:v>
                </c:pt>
                <c:pt idx="12">
                  <c:v>607</c:v>
                </c:pt>
                <c:pt idx="13">
                  <c:v>669</c:v>
                </c:pt>
                <c:pt idx="14">
                  <c:v>692</c:v>
                </c:pt>
                <c:pt idx="15">
                  <c:v>621</c:v>
                </c:pt>
              </c:numCache>
            </c:numRef>
          </c:val>
          <c:smooth val="0"/>
        </c:ser>
        <c:ser>
          <c:idx val="3"/>
          <c:order val="3"/>
          <c:tx>
            <c:strRef>
              <c:f>'09_40'!$A$26</c:f>
              <c:strCache>
                <c:ptCount val="1"/>
                <c:pt idx="0">
                  <c:v>Serbia</c:v>
                </c:pt>
              </c:strCache>
            </c:strRef>
          </c:tx>
          <c:cat>
            <c:numRef>
              <c:f>'09_40'!$B$22:$Q$22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'09_40'!$B$26:$Q$26</c:f>
              <c:numCache>
                <c:formatCode>General</c:formatCode>
                <c:ptCount val="16"/>
                <c:pt idx="0">
                  <c:v>8</c:v>
                </c:pt>
                <c:pt idx="1">
                  <c:v>6</c:v>
                </c:pt>
                <c:pt idx="2">
                  <c:v>5</c:v>
                </c:pt>
                <c:pt idx="3">
                  <c:v>11</c:v>
                </c:pt>
                <c:pt idx="4">
                  <c:v>11</c:v>
                </c:pt>
                <c:pt idx="5">
                  <c:v>4</c:v>
                </c:pt>
                <c:pt idx="6">
                  <c:v>1</c:v>
                </c:pt>
                <c:pt idx="7">
                  <c:v>10</c:v>
                </c:pt>
                <c:pt idx="8">
                  <c:v>9</c:v>
                </c:pt>
                <c:pt idx="9">
                  <c:v>9</c:v>
                </c:pt>
                <c:pt idx="10">
                  <c:v>8</c:v>
                </c:pt>
                <c:pt idx="11">
                  <c:v>20</c:v>
                </c:pt>
                <c:pt idx="12">
                  <c:v>13</c:v>
                </c:pt>
                <c:pt idx="13">
                  <c:v>14</c:v>
                </c:pt>
                <c:pt idx="14">
                  <c:v>20</c:v>
                </c:pt>
                <c:pt idx="15">
                  <c:v>13</c:v>
                </c:pt>
              </c:numCache>
            </c:numRef>
          </c:val>
          <c:smooth val="0"/>
        </c:ser>
        <c:dLbls>
          <c:showLegendKey val="0"/>
          <c:showVal val="0"/>
          <c:showCatName val="0"/>
          <c:showSerName val="0"/>
          <c:showPercent val="0"/>
          <c:showBubbleSize val="0"/>
        </c:dLbls>
        <c:marker val="1"/>
        <c:smooth val="0"/>
        <c:axId val="180077696"/>
        <c:axId val="180079232"/>
      </c:lineChart>
      <c:catAx>
        <c:axId val="180077696"/>
        <c:scaling>
          <c:orientation val="minMax"/>
        </c:scaling>
        <c:delete val="0"/>
        <c:axPos val="b"/>
        <c:numFmt formatCode="General" sourceLinked="1"/>
        <c:majorTickMark val="out"/>
        <c:minorTickMark val="none"/>
        <c:tickLblPos val="nextTo"/>
        <c:crossAx val="180079232"/>
        <c:crosses val="autoZero"/>
        <c:auto val="1"/>
        <c:lblAlgn val="ctr"/>
        <c:lblOffset val="100"/>
        <c:noMultiLvlLbl val="0"/>
      </c:catAx>
      <c:valAx>
        <c:axId val="1800792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0077696"/>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Patent applications to the European Patent Office by applicants' / inventors' country of residence, 2010-2025 (Per million inhabitants)</a:t>
            </a:r>
            <a:endParaRPr sz="1200" b="0"/>
          </a:p>
          <a:p>
            <a:pPr>
              <a:defRPr sz="1400">
                <a:latin typeface="Calibri"/>
                <a:ea typeface="Calibri"/>
                <a:cs typeface="Calibri"/>
              </a:defRPr>
            </a:pPr>
            <a:r>
              <a:rPr sz="1200" b="0"/>
              <a:t>SDG ind 09_40: freq=Annual, coop_ptn=Applicant</a:t>
            </a:r>
          </a:p>
        </c:rich>
      </c:tx>
      <c:overlay val="0"/>
    </c:title>
    <c:autoTitleDeleted val="0"/>
    <c:plotArea>
      <c:layout/>
      <c:lineChart>
        <c:grouping val="standard"/>
        <c:varyColors val="0"/>
        <c:ser>
          <c:idx val="0"/>
          <c:order val="0"/>
          <c:tx>
            <c:strRef>
              <c:f>'09_40'!$A$34</c:f>
              <c:strCache>
                <c:ptCount val="1"/>
                <c:pt idx="0">
                  <c:v>European Union - 27 countries (from 2020)</c:v>
                </c:pt>
              </c:strCache>
            </c:strRef>
          </c:tx>
          <c:cat>
            <c:numRef>
              <c:f>'09_40'!$B$33:$Q$33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'09_40'!$B$34:$Q$34</c:f>
              <c:numCache>
                <c:formatCode>General</c:formatCode>
                <c:ptCount val="16"/>
                <c:pt idx="0">
                  <c:v>138.68</c:v>
                </c:pt>
                <c:pt idx="1">
                  <c:v>135.24</c:v>
                </c:pt>
                <c:pt idx="2">
                  <c:v>136.91999999999999</c:v>
                </c:pt>
                <c:pt idx="3">
                  <c:v>138.12</c:v>
                </c:pt>
                <c:pt idx="4">
                  <c:v>141.49</c:v>
                </c:pt>
                <c:pt idx="5">
                  <c:v>141.21</c:v>
                </c:pt>
                <c:pt idx="6">
                  <c:v>139.66999999999999</c:v>
                </c:pt>
                <c:pt idx="7">
                  <c:v>143.6</c:v>
                </c:pt>
                <c:pt idx="8">
                  <c:v>148.4</c:v>
                </c:pt>
                <c:pt idx="9">
                  <c:v>148.94</c:v>
                </c:pt>
                <c:pt idx="10">
                  <c:v>147.63999999999999</c:v>
                </c:pt>
                <c:pt idx="11">
                  <c:v>152.12</c:v>
                </c:pt>
                <c:pt idx="12">
                  <c:v>151.15</c:v>
                </c:pt>
                <c:pt idx="13">
                  <c:v>153.1</c:v>
                </c:pt>
                <c:pt idx="14">
                  <c:v>151.80000000000001</c:v>
                </c:pt>
                <c:pt idx="15">
                  <c:v>152.56</c:v>
                </c:pt>
              </c:numCache>
            </c:numRef>
          </c:val>
          <c:smooth val="0"/>
        </c:ser>
        <c:ser>
          <c:idx val="1"/>
          <c:order val="1"/>
          <c:tx>
            <c:strRef>
              <c:f>'09_40'!$A$35</c:f>
              <c:strCache>
                <c:ptCount val="1"/>
                <c:pt idx="0">
                  <c:v>Netherlands</c:v>
                </c:pt>
              </c:strCache>
            </c:strRef>
          </c:tx>
          <c:cat>
            <c:numRef>
              <c:f>'09_40'!$B$33:$Q$33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'09_40'!$B$35:$Q$35</c:f>
              <c:numCache>
                <c:formatCode>General</c:formatCode>
                <c:ptCount val="16"/>
                <c:pt idx="0">
                  <c:v>359.01</c:v>
                </c:pt>
                <c:pt idx="1">
                  <c:v>337.09</c:v>
                </c:pt>
                <c:pt idx="2">
                  <c:v>302.42</c:v>
                </c:pt>
                <c:pt idx="3">
                  <c:v>348.25</c:v>
                </c:pt>
                <c:pt idx="4">
                  <c:v>407.59</c:v>
                </c:pt>
                <c:pt idx="5">
                  <c:v>421.91</c:v>
                </c:pt>
                <c:pt idx="6">
                  <c:v>402.82</c:v>
                </c:pt>
                <c:pt idx="7">
                  <c:v>411.12</c:v>
                </c:pt>
                <c:pt idx="8">
                  <c:v>414.48</c:v>
                </c:pt>
                <c:pt idx="9">
                  <c:v>400.24</c:v>
                </c:pt>
                <c:pt idx="10">
                  <c:v>366.14</c:v>
                </c:pt>
                <c:pt idx="11">
                  <c:v>375.18</c:v>
                </c:pt>
                <c:pt idx="12">
                  <c:v>383.94</c:v>
                </c:pt>
                <c:pt idx="13">
                  <c:v>394.76</c:v>
                </c:pt>
                <c:pt idx="14">
                  <c:v>392.03</c:v>
                </c:pt>
                <c:pt idx="15">
                  <c:v>388.27</c:v>
                </c:pt>
              </c:numCache>
            </c:numRef>
          </c:val>
          <c:smooth val="0"/>
        </c:ser>
        <c:ser>
          <c:idx val="2"/>
          <c:order val="2"/>
          <c:tx>
            <c:strRef>
              <c:f>'09_40'!$A$36</c:f>
              <c:strCache>
                <c:ptCount val="1"/>
                <c:pt idx="0">
                  <c:v>Poland</c:v>
                </c:pt>
              </c:strCache>
            </c:strRef>
          </c:tx>
          <c:cat>
            <c:numRef>
              <c:f>'09_40'!$B$33:$Q$33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'09_40'!$B$36:$Q$36</c:f>
              <c:numCache>
                <c:formatCode>General</c:formatCode>
                <c:ptCount val="16"/>
                <c:pt idx="0">
                  <c:v>5.39</c:v>
                </c:pt>
                <c:pt idx="1">
                  <c:v>6.47</c:v>
                </c:pt>
                <c:pt idx="2">
                  <c:v>10.07</c:v>
                </c:pt>
                <c:pt idx="3">
                  <c:v>9.7799999999999994</c:v>
                </c:pt>
                <c:pt idx="4">
                  <c:v>12.69</c:v>
                </c:pt>
                <c:pt idx="5">
                  <c:v>14.91</c:v>
                </c:pt>
                <c:pt idx="6">
                  <c:v>10.36</c:v>
                </c:pt>
                <c:pt idx="7">
                  <c:v>11.75</c:v>
                </c:pt>
                <c:pt idx="8">
                  <c:v>13.67</c:v>
                </c:pt>
                <c:pt idx="9">
                  <c:v>12.2</c:v>
                </c:pt>
                <c:pt idx="10">
                  <c:v>12.75</c:v>
                </c:pt>
                <c:pt idx="11">
                  <c:v>14.12</c:v>
                </c:pt>
                <c:pt idx="12">
                  <c:v>16.489999999999998</c:v>
                </c:pt>
                <c:pt idx="13">
                  <c:v>18.239999999999998</c:v>
                </c:pt>
                <c:pt idx="14">
                  <c:v>18.93</c:v>
                </c:pt>
                <c:pt idx="15">
                  <c:v>17.010000000000002</c:v>
                </c:pt>
              </c:numCache>
            </c:numRef>
          </c:val>
          <c:smooth val="0"/>
        </c:ser>
        <c:ser>
          <c:idx val="3"/>
          <c:order val="3"/>
          <c:tx>
            <c:strRef>
              <c:f>'09_40'!$A$37</c:f>
              <c:strCache>
                <c:ptCount val="1"/>
                <c:pt idx="0">
                  <c:v>Serbia</c:v>
                </c:pt>
              </c:strCache>
            </c:strRef>
          </c:tx>
          <c:cat>
            <c:numRef>
              <c:f>'09_40'!$B$33:$Q$33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'09_40'!$B$37:$Q$37</c:f>
              <c:numCache>
                <c:formatCode>General</c:formatCode>
                <c:ptCount val="16"/>
                <c:pt idx="0">
                  <c:v>1.1000000000000001</c:v>
                </c:pt>
                <c:pt idx="1">
                  <c:v>0.83</c:v>
                </c:pt>
                <c:pt idx="2">
                  <c:v>0.7</c:v>
                </c:pt>
                <c:pt idx="3">
                  <c:v>1.54</c:v>
                </c:pt>
                <c:pt idx="4">
                  <c:v>1.55</c:v>
                </c:pt>
                <c:pt idx="5">
                  <c:v>0.56999999999999995</c:v>
                </c:pt>
                <c:pt idx="6">
                  <c:v>0.15</c:v>
                </c:pt>
                <c:pt idx="7">
                  <c:v>1.43</c:v>
                </c:pt>
                <c:pt idx="8">
                  <c:v>1.29</c:v>
                </c:pt>
                <c:pt idx="9">
                  <c:v>1.3</c:v>
                </c:pt>
                <c:pt idx="10">
                  <c:v>1.1599999999999999</c:v>
                </c:pt>
                <c:pt idx="11">
                  <c:v>2.93</c:v>
                </c:pt>
                <c:pt idx="12">
                  <c:v>1.94</c:v>
                </c:pt>
                <c:pt idx="13">
                  <c:v>2.12</c:v>
                </c:pt>
                <c:pt idx="14">
                  <c:v>3.04</c:v>
                </c:pt>
                <c:pt idx="15">
                  <c:v>1.98</c:v>
                </c:pt>
              </c:numCache>
            </c:numRef>
          </c:val>
          <c:smooth val="0"/>
        </c:ser>
        <c:dLbls>
          <c:showLegendKey val="0"/>
          <c:showVal val="0"/>
          <c:showCatName val="0"/>
          <c:showSerName val="0"/>
          <c:showPercent val="0"/>
          <c:showBubbleSize val="0"/>
        </c:dLbls>
        <c:marker val="1"/>
        <c:smooth val="0"/>
        <c:axId val="183410688"/>
        <c:axId val="183412224"/>
      </c:lineChart>
      <c:catAx>
        <c:axId val="183410688"/>
        <c:scaling>
          <c:orientation val="minMax"/>
        </c:scaling>
        <c:delete val="0"/>
        <c:axPos val="b"/>
        <c:numFmt formatCode="General" sourceLinked="1"/>
        <c:majorTickMark val="out"/>
        <c:minorTickMark val="none"/>
        <c:tickLblPos val="nextTo"/>
        <c:crossAx val="183412224"/>
        <c:crosses val="autoZero"/>
        <c:auto val="1"/>
        <c:lblAlgn val="ctr"/>
        <c:lblOffset val="100"/>
        <c:noMultiLvlLbl val="0"/>
      </c:catAx>
      <c:valAx>
        <c:axId val="1834122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3410688"/>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Patent applications to the European Patent Office by applicants' / inventors' country of residence, 2010-2025 (Number)</a:t>
            </a:r>
            <a:endParaRPr sz="1200" b="0"/>
          </a:p>
          <a:p>
            <a:pPr>
              <a:defRPr sz="1400">
                <a:latin typeface="Calibri"/>
                <a:ea typeface="Calibri"/>
                <a:cs typeface="Calibri"/>
              </a:defRPr>
            </a:pPr>
            <a:r>
              <a:rPr sz="1200" b="0"/>
              <a:t>SDG ind 09_40: freq=Annual, coop_ptn=Inventor</a:t>
            </a:r>
          </a:p>
        </c:rich>
      </c:tx>
      <c:overlay val="0"/>
    </c:title>
    <c:autoTitleDeleted val="0"/>
    <c:plotArea>
      <c:layout/>
      <c:lineChart>
        <c:grouping val="standard"/>
        <c:varyColors val="0"/>
        <c:ser>
          <c:idx val="0"/>
          <c:order val="0"/>
          <c:tx>
            <c:strRef>
              <c:f>'09_40'!$A$45</c:f>
              <c:strCache>
                <c:ptCount val="1"/>
                <c:pt idx="0">
                  <c:v>European Union - 27 countries (from 2020)</c:v>
                </c:pt>
              </c:strCache>
            </c:strRef>
          </c:tx>
          <c:cat>
            <c:numRef>
              <c:f>'09_40'!$B$44:$Q$44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'09_40'!$B$45:$Q$45</c:f>
              <c:numCache>
                <c:formatCode>General</c:formatCode>
                <c:ptCount val="16"/>
                <c:pt idx="0">
                  <c:v>0</c:v>
                </c:pt>
                <c:pt idx="1">
                  <c:v>59733</c:v>
                </c:pt>
                <c:pt idx="2">
                  <c:v>60339</c:v>
                </c:pt>
                <c:pt idx="3">
                  <c:v>60685</c:v>
                </c:pt>
                <c:pt idx="4">
                  <c:v>62191</c:v>
                </c:pt>
                <c:pt idx="5">
                  <c:v>61915</c:v>
                </c:pt>
                <c:pt idx="6">
                  <c:v>62998</c:v>
                </c:pt>
                <c:pt idx="7">
                  <c:v>64864</c:v>
                </c:pt>
                <c:pt idx="8">
                  <c:v>67667</c:v>
                </c:pt>
                <c:pt idx="9">
                  <c:v>67968</c:v>
                </c:pt>
                <c:pt idx="10">
                  <c:v>67235</c:v>
                </c:pt>
                <c:pt idx="11">
                  <c:v>68088</c:v>
                </c:pt>
                <c:pt idx="12">
                  <c:v>68668</c:v>
                </c:pt>
                <c:pt idx="13">
                  <c:v>70017</c:v>
                </c:pt>
                <c:pt idx="14">
                  <c:v>70057</c:v>
                </c:pt>
                <c:pt idx="15">
                  <c:v>70089</c:v>
                </c:pt>
              </c:numCache>
            </c:numRef>
          </c:val>
          <c:smooth val="0"/>
        </c:ser>
        <c:ser>
          <c:idx val="1"/>
          <c:order val="1"/>
          <c:tx>
            <c:strRef>
              <c:f>'09_40'!$A$46</c:f>
              <c:strCache>
                <c:ptCount val="1"/>
                <c:pt idx="0">
                  <c:v>Netherlands</c:v>
                </c:pt>
              </c:strCache>
            </c:strRef>
          </c:tx>
          <c:cat>
            <c:numRef>
              <c:f>'09_40'!$B$44:$Q$44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'09_40'!$B$46:$Q$46</c:f>
              <c:numCache>
                <c:formatCode>General</c:formatCode>
                <c:ptCount val="16"/>
                <c:pt idx="0">
                  <c:v>0</c:v>
                </c:pt>
                <c:pt idx="1">
                  <c:v>4907</c:v>
                </c:pt>
                <c:pt idx="2">
                  <c:v>4310</c:v>
                </c:pt>
                <c:pt idx="3">
                  <c:v>5323</c:v>
                </c:pt>
                <c:pt idx="4">
                  <c:v>6300</c:v>
                </c:pt>
                <c:pt idx="5">
                  <c:v>6326</c:v>
                </c:pt>
                <c:pt idx="6">
                  <c:v>6382</c:v>
                </c:pt>
                <c:pt idx="7">
                  <c:v>6340</c:v>
                </c:pt>
                <c:pt idx="8">
                  <c:v>6399</c:v>
                </c:pt>
                <c:pt idx="9">
                  <c:v>6276</c:v>
                </c:pt>
                <c:pt idx="10">
                  <c:v>5871</c:v>
                </c:pt>
                <c:pt idx="11">
                  <c:v>6341</c:v>
                </c:pt>
                <c:pt idx="12">
                  <c:v>6399</c:v>
                </c:pt>
                <c:pt idx="13">
                  <c:v>6634</c:v>
                </c:pt>
                <c:pt idx="14">
                  <c:v>6974</c:v>
                </c:pt>
                <c:pt idx="15">
                  <c:v>6826</c:v>
                </c:pt>
              </c:numCache>
            </c:numRef>
          </c:val>
          <c:smooth val="0"/>
        </c:ser>
        <c:ser>
          <c:idx val="2"/>
          <c:order val="2"/>
          <c:tx>
            <c:strRef>
              <c:f>'09_40'!$A$47</c:f>
              <c:strCache>
                <c:ptCount val="1"/>
                <c:pt idx="0">
                  <c:v>Poland</c:v>
                </c:pt>
              </c:strCache>
            </c:strRef>
          </c:tx>
          <c:cat>
            <c:numRef>
              <c:f>'09_40'!$B$44:$Q$44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'09_40'!$B$47:$Q$47</c:f>
              <c:numCache>
                <c:formatCode>General</c:formatCode>
                <c:ptCount val="16"/>
                <c:pt idx="0">
                  <c:v>0</c:v>
                </c:pt>
                <c:pt idx="1">
                  <c:v>344</c:v>
                </c:pt>
                <c:pt idx="2">
                  <c:v>497</c:v>
                </c:pt>
                <c:pt idx="3">
                  <c:v>482</c:v>
                </c:pt>
                <c:pt idx="4">
                  <c:v>627</c:v>
                </c:pt>
                <c:pt idx="5">
                  <c:v>710</c:v>
                </c:pt>
                <c:pt idx="6">
                  <c:v>569</c:v>
                </c:pt>
                <c:pt idx="7">
                  <c:v>675</c:v>
                </c:pt>
                <c:pt idx="8">
                  <c:v>767</c:v>
                </c:pt>
                <c:pt idx="9">
                  <c:v>683</c:v>
                </c:pt>
                <c:pt idx="10">
                  <c:v>665</c:v>
                </c:pt>
                <c:pt idx="11">
                  <c:v>617</c:v>
                </c:pt>
                <c:pt idx="12">
                  <c:v>893</c:v>
                </c:pt>
                <c:pt idx="13">
                  <c:v>988</c:v>
                </c:pt>
                <c:pt idx="14">
                  <c:v>1026</c:v>
                </c:pt>
                <c:pt idx="15">
                  <c:v>901</c:v>
                </c:pt>
              </c:numCache>
            </c:numRef>
          </c:val>
          <c:smooth val="0"/>
        </c:ser>
        <c:ser>
          <c:idx val="3"/>
          <c:order val="3"/>
          <c:tx>
            <c:strRef>
              <c:f>'09_40'!$A$48</c:f>
              <c:strCache>
                <c:ptCount val="1"/>
                <c:pt idx="0">
                  <c:v>Serbia</c:v>
                </c:pt>
              </c:strCache>
            </c:strRef>
          </c:tx>
          <c:cat>
            <c:numRef>
              <c:f>'09_40'!$B$44:$Q$44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'09_40'!$B$48:$Q$48</c:f>
              <c:numCache>
                <c:formatCode>General</c:formatCode>
                <c:ptCount val="16"/>
                <c:pt idx="0">
                  <c:v>0</c:v>
                </c:pt>
                <c:pt idx="1">
                  <c:v>9</c:v>
                </c:pt>
                <c:pt idx="2">
                  <c:v>13</c:v>
                </c:pt>
                <c:pt idx="3">
                  <c:v>17</c:v>
                </c:pt>
                <c:pt idx="4">
                  <c:v>21</c:v>
                </c:pt>
                <c:pt idx="5">
                  <c:v>12</c:v>
                </c:pt>
                <c:pt idx="6">
                  <c:v>8</c:v>
                </c:pt>
                <c:pt idx="7">
                  <c:v>26</c:v>
                </c:pt>
                <c:pt idx="8">
                  <c:v>19</c:v>
                </c:pt>
                <c:pt idx="9">
                  <c:v>16</c:v>
                </c:pt>
                <c:pt idx="10">
                  <c:v>21</c:v>
                </c:pt>
                <c:pt idx="11">
                  <c:v>27</c:v>
                </c:pt>
                <c:pt idx="12">
                  <c:v>25</c:v>
                </c:pt>
                <c:pt idx="13">
                  <c:v>22</c:v>
                </c:pt>
                <c:pt idx="14">
                  <c:v>29</c:v>
                </c:pt>
                <c:pt idx="15">
                  <c:v>27</c:v>
                </c:pt>
              </c:numCache>
            </c:numRef>
          </c:val>
          <c:smooth val="0"/>
        </c:ser>
        <c:dLbls>
          <c:showLegendKey val="0"/>
          <c:showVal val="0"/>
          <c:showCatName val="0"/>
          <c:showSerName val="0"/>
          <c:showPercent val="0"/>
          <c:showBubbleSize val="0"/>
        </c:dLbls>
        <c:marker val="1"/>
        <c:smooth val="0"/>
        <c:axId val="185092736"/>
        <c:axId val="185109504"/>
      </c:lineChart>
      <c:catAx>
        <c:axId val="185092736"/>
        <c:scaling>
          <c:orientation val="minMax"/>
        </c:scaling>
        <c:delete val="0"/>
        <c:axPos val="b"/>
        <c:numFmt formatCode="General" sourceLinked="1"/>
        <c:majorTickMark val="out"/>
        <c:minorTickMark val="none"/>
        <c:tickLblPos val="nextTo"/>
        <c:crossAx val="185109504"/>
        <c:crosses val="autoZero"/>
        <c:auto val="1"/>
        <c:lblAlgn val="ctr"/>
        <c:lblOffset val="100"/>
        <c:noMultiLvlLbl val="0"/>
      </c:catAx>
      <c:valAx>
        <c:axId val="1851095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092736"/>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living in households with very low work intensity, by age group, 2015-2025 (Thousand)</a:t>
            </a:r>
            <a:endParaRPr sz="1200" b="0"/>
          </a:p>
          <a:p>
            <a:pPr>
              <a:defRPr sz="1400">
                <a:latin typeface="Calibri"/>
                <a:ea typeface="Calibri"/>
                <a:cs typeface="Calibri"/>
              </a:defRPr>
            </a:pPr>
            <a:r>
              <a:rPr sz="1200" b="0"/>
              <a:t>SDG ind 01_40: freq=Annual, Sex = Total, Age = Less than 18 years</a:t>
            </a:r>
          </a:p>
        </c:rich>
      </c:tx>
      <c:overlay val="0"/>
    </c:title>
    <c:autoTitleDeleted val="0"/>
    <c:plotArea>
      <c:layout/>
      <c:lineChart>
        <c:grouping val="standard"/>
        <c:varyColors val="0"/>
        <c:ser>
          <c:idx val="0"/>
          <c:order val="0"/>
          <c:tx>
            <c:strRef>
              <c:f>'01_40'!$A$56</c:f>
              <c:strCache>
                <c:ptCount val="1"/>
                <c:pt idx="0">
                  <c:v>European Union - 27 countries (from 2020)</c:v>
                </c:pt>
              </c:strCache>
            </c:strRef>
          </c:tx>
          <c:cat>
            <c:numRef>
              <c:f>'01_40'!$B$55:$L$55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'01_40'!$B$56:$L$56</c:f>
              <c:numCache>
                <c:formatCode>General</c:formatCode>
                <c:ptCount val="11"/>
                <c:pt idx="0">
                  <c:v>6822.6</c:v>
                </c:pt>
                <c:pt idx="1">
                  <c:v>7005.4</c:v>
                </c:pt>
                <c:pt idx="2">
                  <c:v>6213.3</c:v>
                </c:pt>
                <c:pt idx="3">
                  <c:v>5624.8</c:v>
                </c:pt>
                <c:pt idx="4">
                  <c:v>5162.6000000000004</c:v>
                </c:pt>
                <c:pt idx="5">
                  <c:v>6108.6</c:v>
                </c:pt>
                <c:pt idx="6">
                  <c:v>6699.3</c:v>
                </c:pt>
                <c:pt idx="7">
                  <c:v>6157.2</c:v>
                </c:pt>
                <c:pt idx="8">
                  <c:v>6034.4</c:v>
                </c:pt>
                <c:pt idx="9">
                  <c:v>5931.7</c:v>
                </c:pt>
                <c:pt idx="10">
                  <c:v>0</c:v>
                </c:pt>
              </c:numCache>
            </c:numRef>
          </c:val>
          <c:smooth val="0"/>
        </c:ser>
        <c:ser>
          <c:idx val="1"/>
          <c:order val="1"/>
          <c:tx>
            <c:strRef>
              <c:f>'01_40'!$A$57</c:f>
              <c:strCache>
                <c:ptCount val="1"/>
                <c:pt idx="0">
                  <c:v>Netherlands</c:v>
                </c:pt>
              </c:strCache>
            </c:strRef>
          </c:tx>
          <c:cat>
            <c:numRef>
              <c:f>'01_40'!$B$55:$L$55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'01_40'!$B$57:$L$57</c:f>
              <c:numCache>
                <c:formatCode>General</c:formatCode>
                <c:ptCount val="11"/>
                <c:pt idx="0">
                  <c:v>223.8</c:v>
                </c:pt>
                <c:pt idx="1">
                  <c:v>266.2</c:v>
                </c:pt>
                <c:pt idx="2">
                  <c:v>222.3</c:v>
                </c:pt>
                <c:pt idx="3">
                  <c:v>194.7</c:v>
                </c:pt>
                <c:pt idx="4">
                  <c:v>220.9</c:v>
                </c:pt>
                <c:pt idx="5">
                  <c:v>240.7</c:v>
                </c:pt>
                <c:pt idx="6">
                  <c:v>230.8</c:v>
                </c:pt>
                <c:pt idx="7">
                  <c:v>219.1</c:v>
                </c:pt>
                <c:pt idx="8">
                  <c:v>209.2</c:v>
                </c:pt>
                <c:pt idx="9">
                  <c:v>217.6</c:v>
                </c:pt>
                <c:pt idx="10">
                  <c:v>196.7</c:v>
                </c:pt>
              </c:numCache>
            </c:numRef>
          </c:val>
          <c:smooth val="0"/>
        </c:ser>
        <c:ser>
          <c:idx val="2"/>
          <c:order val="2"/>
          <c:tx>
            <c:strRef>
              <c:f>'01_40'!$A$58</c:f>
              <c:strCache>
                <c:ptCount val="1"/>
                <c:pt idx="0">
                  <c:v>Poland</c:v>
                </c:pt>
              </c:strCache>
            </c:strRef>
          </c:tx>
          <c:cat>
            <c:numRef>
              <c:f>'01_40'!$B$55:$L$55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'01_40'!$B$58:$L$58</c:f>
              <c:numCache>
                <c:formatCode>General</c:formatCode>
                <c:ptCount val="11"/>
                <c:pt idx="0">
                  <c:v>341.9</c:v>
                </c:pt>
                <c:pt idx="1">
                  <c:v>338.7</c:v>
                </c:pt>
                <c:pt idx="2">
                  <c:v>274.5</c:v>
                </c:pt>
                <c:pt idx="3">
                  <c:v>291</c:v>
                </c:pt>
                <c:pt idx="4">
                  <c:v>241</c:v>
                </c:pt>
                <c:pt idx="5">
                  <c:v>217</c:v>
                </c:pt>
                <c:pt idx="6">
                  <c:v>202</c:v>
                </c:pt>
                <c:pt idx="7">
                  <c:v>209.8</c:v>
                </c:pt>
                <c:pt idx="8">
                  <c:v>211.7</c:v>
                </c:pt>
                <c:pt idx="9">
                  <c:v>225.9</c:v>
                </c:pt>
                <c:pt idx="10">
                  <c:v>226</c:v>
                </c:pt>
              </c:numCache>
            </c:numRef>
          </c:val>
          <c:smooth val="0"/>
        </c:ser>
        <c:ser>
          <c:idx val="3"/>
          <c:order val="3"/>
          <c:tx>
            <c:strRef>
              <c:f>'01_40'!$A$59</c:f>
              <c:strCache>
                <c:ptCount val="1"/>
                <c:pt idx="0">
                  <c:v>Serbia</c:v>
                </c:pt>
              </c:strCache>
            </c:strRef>
          </c:tx>
          <c:cat>
            <c:numRef>
              <c:f>'01_40'!$B$55:$L$55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'01_40'!$B$59:$L$59</c:f>
              <c:numCache>
                <c:formatCode>General</c:formatCode>
                <c:ptCount val="11"/>
                <c:pt idx="0">
                  <c:v>241</c:v>
                </c:pt>
                <c:pt idx="1">
                  <c:v>255.3</c:v>
                </c:pt>
                <c:pt idx="2">
                  <c:v>230.3</c:v>
                </c:pt>
                <c:pt idx="3">
                  <c:v>197</c:v>
                </c:pt>
                <c:pt idx="4">
                  <c:v>184.7</c:v>
                </c:pt>
                <c:pt idx="5">
                  <c:v>180.2</c:v>
                </c:pt>
                <c:pt idx="6">
                  <c:v>162.1</c:v>
                </c:pt>
                <c:pt idx="7">
                  <c:v>126.7</c:v>
                </c:pt>
                <c:pt idx="8">
                  <c:v>113.5</c:v>
                </c:pt>
                <c:pt idx="9">
                  <c:v>94.1</c:v>
                </c:pt>
                <c:pt idx="10">
                  <c:v>0</c:v>
                </c:pt>
              </c:numCache>
            </c:numRef>
          </c:val>
          <c:smooth val="0"/>
        </c:ser>
        <c:dLbls>
          <c:showLegendKey val="0"/>
          <c:showVal val="0"/>
          <c:showCatName val="0"/>
          <c:showSerName val="0"/>
          <c:showPercent val="0"/>
          <c:showBubbleSize val="0"/>
        </c:dLbls>
        <c:marker val="1"/>
        <c:smooth val="0"/>
        <c:axId val="118416512"/>
        <c:axId val="118418048"/>
      </c:lineChart>
      <c:catAx>
        <c:axId val="118416512"/>
        <c:scaling>
          <c:orientation val="minMax"/>
        </c:scaling>
        <c:delete val="0"/>
        <c:axPos val="b"/>
        <c:numFmt formatCode="General" sourceLinked="1"/>
        <c:majorTickMark val="out"/>
        <c:minorTickMark val="none"/>
        <c:tickLblPos val="nextTo"/>
        <c:crossAx val="118418048"/>
        <c:crosses val="autoZero"/>
        <c:auto val="1"/>
        <c:lblAlgn val="ctr"/>
        <c:lblOffset val="100"/>
        <c:noMultiLvlLbl val="0"/>
      </c:catAx>
      <c:valAx>
        <c:axId val="1184180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8416512"/>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Patent applications to the European Patent Office by applicants' / inventors' country of residence, 2010-2025 (Per million inhabitants)</a:t>
            </a:r>
            <a:endParaRPr sz="1200" b="0"/>
          </a:p>
          <a:p>
            <a:pPr>
              <a:defRPr sz="1400">
                <a:latin typeface="Calibri"/>
                <a:ea typeface="Calibri"/>
                <a:cs typeface="Calibri"/>
              </a:defRPr>
            </a:pPr>
            <a:r>
              <a:rPr sz="1200" b="0"/>
              <a:t>SDG ind 09_40: freq=Annual, coop_ptn=Inventor</a:t>
            </a:r>
          </a:p>
        </c:rich>
      </c:tx>
      <c:overlay val="0"/>
    </c:title>
    <c:autoTitleDeleted val="0"/>
    <c:plotArea>
      <c:layout/>
      <c:lineChart>
        <c:grouping val="standard"/>
        <c:varyColors val="0"/>
        <c:ser>
          <c:idx val="0"/>
          <c:order val="0"/>
          <c:tx>
            <c:strRef>
              <c:f>'09_40'!$A$56</c:f>
              <c:strCache>
                <c:ptCount val="1"/>
                <c:pt idx="0">
                  <c:v>European Union - 27 countries (from 2020)</c:v>
                </c:pt>
              </c:strCache>
            </c:strRef>
          </c:tx>
          <c:cat>
            <c:numRef>
              <c:f>'09_40'!$B$55:$Q$55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'09_40'!$B$56:$Q$56</c:f>
              <c:numCache>
                <c:formatCode>General</c:formatCode>
                <c:ptCount val="16"/>
                <c:pt idx="0">
                  <c:v>0</c:v>
                </c:pt>
                <c:pt idx="1">
                  <c:v>135.47999999999999</c:v>
                </c:pt>
                <c:pt idx="2">
                  <c:v>136.66999999999999</c:v>
                </c:pt>
                <c:pt idx="3">
                  <c:v>137.33000000000001</c:v>
                </c:pt>
                <c:pt idx="4">
                  <c:v>140.52000000000001</c:v>
                </c:pt>
                <c:pt idx="5">
                  <c:v>139.63</c:v>
                </c:pt>
                <c:pt idx="6">
                  <c:v>141.79</c:v>
                </c:pt>
                <c:pt idx="7">
                  <c:v>145.78</c:v>
                </c:pt>
                <c:pt idx="8">
                  <c:v>151.72999999999999</c:v>
                </c:pt>
                <c:pt idx="9">
                  <c:v>152.19999999999999</c:v>
                </c:pt>
                <c:pt idx="10">
                  <c:v>150.57</c:v>
                </c:pt>
                <c:pt idx="11">
                  <c:v>152.72</c:v>
                </c:pt>
                <c:pt idx="12">
                  <c:v>153.51</c:v>
                </c:pt>
                <c:pt idx="13">
                  <c:v>156.16</c:v>
                </c:pt>
                <c:pt idx="14">
                  <c:v>155.74</c:v>
                </c:pt>
                <c:pt idx="15">
                  <c:v>155.53</c:v>
                </c:pt>
              </c:numCache>
            </c:numRef>
          </c:val>
          <c:smooth val="0"/>
        </c:ser>
        <c:ser>
          <c:idx val="1"/>
          <c:order val="1"/>
          <c:tx>
            <c:strRef>
              <c:f>'09_40'!$A$57</c:f>
              <c:strCache>
                <c:ptCount val="1"/>
                <c:pt idx="0">
                  <c:v>Netherlands</c:v>
                </c:pt>
              </c:strCache>
            </c:strRef>
          </c:tx>
          <c:cat>
            <c:numRef>
              <c:f>'09_40'!$B$55:$Q$55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'09_40'!$B$57:$Q$57</c:f>
              <c:numCache>
                <c:formatCode>General</c:formatCode>
                <c:ptCount val="16"/>
                <c:pt idx="0">
                  <c:v>0</c:v>
                </c:pt>
                <c:pt idx="1">
                  <c:v>293.95999999999998</c:v>
                </c:pt>
                <c:pt idx="2">
                  <c:v>257.24</c:v>
                </c:pt>
                <c:pt idx="3">
                  <c:v>316.77</c:v>
                </c:pt>
                <c:pt idx="4">
                  <c:v>373.56</c:v>
                </c:pt>
                <c:pt idx="5">
                  <c:v>373.44</c:v>
                </c:pt>
                <c:pt idx="6">
                  <c:v>374.75</c:v>
                </c:pt>
                <c:pt idx="7">
                  <c:v>370.09</c:v>
                </c:pt>
                <c:pt idx="8">
                  <c:v>371.36</c:v>
                </c:pt>
                <c:pt idx="9">
                  <c:v>361.84</c:v>
                </c:pt>
                <c:pt idx="10">
                  <c:v>336.62</c:v>
                </c:pt>
                <c:pt idx="11">
                  <c:v>361.66</c:v>
                </c:pt>
                <c:pt idx="12">
                  <c:v>361.51</c:v>
                </c:pt>
                <c:pt idx="13">
                  <c:v>371.09</c:v>
                </c:pt>
                <c:pt idx="14">
                  <c:v>387.58</c:v>
                </c:pt>
                <c:pt idx="15">
                  <c:v>378.3</c:v>
                </c:pt>
              </c:numCache>
            </c:numRef>
          </c:val>
          <c:smooth val="0"/>
        </c:ser>
        <c:ser>
          <c:idx val="2"/>
          <c:order val="2"/>
          <c:tx>
            <c:strRef>
              <c:f>'09_40'!$A$58</c:f>
              <c:strCache>
                <c:ptCount val="1"/>
                <c:pt idx="0">
                  <c:v>Poland</c:v>
                </c:pt>
              </c:strCache>
            </c:strRef>
          </c:tx>
          <c:cat>
            <c:numRef>
              <c:f>'09_40'!$B$55:$Q$55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'09_40'!$B$58:$Q$58</c:f>
              <c:numCache>
                <c:formatCode>General</c:formatCode>
                <c:ptCount val="16"/>
                <c:pt idx="0">
                  <c:v>0</c:v>
                </c:pt>
                <c:pt idx="1">
                  <c:v>9.0399999999999991</c:v>
                </c:pt>
                <c:pt idx="2">
                  <c:v>13.06</c:v>
                </c:pt>
                <c:pt idx="3">
                  <c:v>12.68</c:v>
                </c:pt>
                <c:pt idx="4">
                  <c:v>16.5</c:v>
                </c:pt>
                <c:pt idx="5">
                  <c:v>18.7</c:v>
                </c:pt>
                <c:pt idx="6">
                  <c:v>14.99</c:v>
                </c:pt>
                <c:pt idx="7">
                  <c:v>17.78</c:v>
                </c:pt>
                <c:pt idx="8">
                  <c:v>20.2</c:v>
                </c:pt>
                <c:pt idx="9">
                  <c:v>18</c:v>
                </c:pt>
                <c:pt idx="10">
                  <c:v>17.73</c:v>
                </c:pt>
                <c:pt idx="11">
                  <c:v>16.690000000000001</c:v>
                </c:pt>
                <c:pt idx="12">
                  <c:v>24.26</c:v>
                </c:pt>
                <c:pt idx="13">
                  <c:v>26.94</c:v>
                </c:pt>
                <c:pt idx="14">
                  <c:v>28.06</c:v>
                </c:pt>
                <c:pt idx="15">
                  <c:v>24.69</c:v>
                </c:pt>
              </c:numCache>
            </c:numRef>
          </c:val>
          <c:smooth val="0"/>
        </c:ser>
        <c:ser>
          <c:idx val="3"/>
          <c:order val="3"/>
          <c:tx>
            <c:strRef>
              <c:f>'09_40'!$A$59</c:f>
              <c:strCache>
                <c:ptCount val="1"/>
                <c:pt idx="0">
                  <c:v>Serbia</c:v>
                </c:pt>
              </c:strCache>
            </c:strRef>
          </c:tx>
          <c:cat>
            <c:numRef>
              <c:f>'09_40'!$B$55:$Q$55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'09_40'!$B$59:$Q$59</c:f>
              <c:numCache>
                <c:formatCode>General</c:formatCode>
                <c:ptCount val="16"/>
                <c:pt idx="0">
                  <c:v>0</c:v>
                </c:pt>
                <c:pt idx="1">
                  <c:v>1.25</c:v>
                </c:pt>
                <c:pt idx="2">
                  <c:v>1.81</c:v>
                </c:pt>
                <c:pt idx="3">
                  <c:v>2.38</c:v>
                </c:pt>
                <c:pt idx="4">
                  <c:v>2.95</c:v>
                </c:pt>
                <c:pt idx="5">
                  <c:v>1.7</c:v>
                </c:pt>
                <c:pt idx="6">
                  <c:v>1.1399999999999999</c:v>
                </c:pt>
                <c:pt idx="7">
                  <c:v>3.71</c:v>
                </c:pt>
                <c:pt idx="8">
                  <c:v>2.73</c:v>
                </c:pt>
                <c:pt idx="9">
                  <c:v>2.31</c:v>
                </c:pt>
                <c:pt idx="10">
                  <c:v>3.05</c:v>
                </c:pt>
                <c:pt idx="11">
                  <c:v>3.96</c:v>
                </c:pt>
                <c:pt idx="12">
                  <c:v>3.73</c:v>
                </c:pt>
                <c:pt idx="13">
                  <c:v>3.33</c:v>
                </c:pt>
                <c:pt idx="14">
                  <c:v>4.4000000000000004</c:v>
                </c:pt>
                <c:pt idx="15">
                  <c:v>4.1100000000000003</c:v>
                </c:pt>
              </c:numCache>
            </c:numRef>
          </c:val>
          <c:smooth val="0"/>
        </c:ser>
        <c:dLbls>
          <c:showLegendKey val="0"/>
          <c:showVal val="0"/>
          <c:showCatName val="0"/>
          <c:showSerName val="0"/>
          <c:showPercent val="0"/>
          <c:showBubbleSize val="0"/>
        </c:dLbls>
        <c:marker val="1"/>
        <c:smooth val="0"/>
        <c:axId val="183671808"/>
        <c:axId val="184443648"/>
      </c:lineChart>
      <c:catAx>
        <c:axId val="183671808"/>
        <c:scaling>
          <c:orientation val="minMax"/>
        </c:scaling>
        <c:delete val="0"/>
        <c:axPos val="b"/>
        <c:numFmt formatCode="General" sourceLinked="1"/>
        <c:majorTickMark val="out"/>
        <c:minorTickMark val="none"/>
        <c:tickLblPos val="nextTo"/>
        <c:crossAx val="184443648"/>
        <c:crosses val="autoZero"/>
        <c:auto val="1"/>
        <c:lblAlgn val="ctr"/>
        <c:lblOffset val="100"/>
        <c:noMultiLvlLbl val="0"/>
      </c:catAx>
      <c:valAx>
        <c:axId val="1844436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3671808"/>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buses and trains in inland passenger transport, 2010-2023 (Percentage)</a:t>
            </a:r>
            <a:endParaRPr lang="en-US" sz="1200" b="0"/>
          </a:p>
          <a:p>
            <a:pPr>
              <a:defRPr sz="1400">
                <a:latin typeface="Calibri"/>
                <a:ea typeface="Calibri"/>
                <a:cs typeface="Calibri"/>
              </a:defRPr>
            </a:pPr>
            <a:r>
              <a:rPr lang="en-US" sz="1200" b="0"/>
              <a:t>SDG ind 09_50: freq=Annual, vehicle=Trains, motor coaches, buses and trolley buses - sum of available data</a:t>
            </a:r>
          </a:p>
        </c:rich>
      </c:tx>
      <c:layout/>
      <c:overlay val="0"/>
    </c:title>
    <c:autoTitleDeleted val="0"/>
    <c:plotArea>
      <c:layout/>
      <c:lineChart>
        <c:grouping val="standard"/>
        <c:varyColors val="0"/>
        <c:ser>
          <c:idx val="0"/>
          <c:order val="0"/>
          <c:tx>
            <c:strRef>
              <c:f>'09_50'!$A$23</c:f>
              <c:strCache>
                <c:ptCount val="1"/>
                <c:pt idx="0">
                  <c:v>European Union - 27 countries (from 2020)</c:v>
                </c:pt>
              </c:strCache>
            </c:strRef>
          </c:tx>
          <c:cat>
            <c:numRef>
              <c:f>'09_50'!$B$22:$O$22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'09_50'!$B$23:$O$23</c:f>
              <c:numCache>
                <c:formatCode>General</c:formatCode>
                <c:ptCount val="14"/>
                <c:pt idx="0">
                  <c:v>17.100000000000001</c:v>
                </c:pt>
                <c:pt idx="1">
                  <c:v>17.600000000000001</c:v>
                </c:pt>
                <c:pt idx="2">
                  <c:v>17.899999999999999</c:v>
                </c:pt>
                <c:pt idx="3">
                  <c:v>17.899999999999999</c:v>
                </c:pt>
                <c:pt idx="4">
                  <c:v>17.5</c:v>
                </c:pt>
                <c:pt idx="5">
                  <c:v>17.5</c:v>
                </c:pt>
                <c:pt idx="6">
                  <c:v>17.2</c:v>
                </c:pt>
                <c:pt idx="7">
                  <c:v>16.899999999999999</c:v>
                </c:pt>
                <c:pt idx="8">
                  <c:v>17</c:v>
                </c:pt>
                <c:pt idx="9">
                  <c:v>17.2</c:v>
                </c:pt>
                <c:pt idx="10">
                  <c:v>12.8</c:v>
                </c:pt>
                <c:pt idx="11">
                  <c:v>13.3</c:v>
                </c:pt>
                <c:pt idx="12">
                  <c:v>16.399999999999999</c:v>
                </c:pt>
                <c:pt idx="13">
                  <c:v>16.899999999999999</c:v>
                </c:pt>
              </c:numCache>
            </c:numRef>
          </c:val>
          <c:smooth val="0"/>
        </c:ser>
        <c:ser>
          <c:idx val="1"/>
          <c:order val="1"/>
          <c:tx>
            <c:strRef>
              <c:f>'09_50'!$A$24</c:f>
              <c:strCache>
                <c:ptCount val="1"/>
                <c:pt idx="0">
                  <c:v>Netherlands</c:v>
                </c:pt>
              </c:strCache>
            </c:strRef>
          </c:tx>
          <c:cat>
            <c:numRef>
              <c:f>'09_50'!$B$22:$O$22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'09_50'!$B$24:$O$24</c:f>
              <c:numCache>
                <c:formatCode>General</c:formatCode>
                <c:ptCount val="14"/>
                <c:pt idx="0">
                  <c:v>13.5</c:v>
                </c:pt>
                <c:pt idx="1">
                  <c:v>13.9</c:v>
                </c:pt>
                <c:pt idx="2">
                  <c:v>13.8</c:v>
                </c:pt>
                <c:pt idx="3">
                  <c:v>14</c:v>
                </c:pt>
                <c:pt idx="4">
                  <c:v>14.5</c:v>
                </c:pt>
                <c:pt idx="5">
                  <c:v>13.8</c:v>
                </c:pt>
                <c:pt idx="6">
                  <c:v>14</c:v>
                </c:pt>
                <c:pt idx="7">
                  <c:v>14.3</c:v>
                </c:pt>
                <c:pt idx="8">
                  <c:v>14.4</c:v>
                </c:pt>
                <c:pt idx="9">
                  <c:v>14.4</c:v>
                </c:pt>
                <c:pt idx="10">
                  <c:v>9.9</c:v>
                </c:pt>
                <c:pt idx="11">
                  <c:v>10.6</c:v>
                </c:pt>
                <c:pt idx="12">
                  <c:v>14.5</c:v>
                </c:pt>
                <c:pt idx="13">
                  <c:v>14.7</c:v>
                </c:pt>
              </c:numCache>
            </c:numRef>
          </c:val>
          <c:smooth val="0"/>
        </c:ser>
        <c:ser>
          <c:idx val="2"/>
          <c:order val="2"/>
          <c:tx>
            <c:strRef>
              <c:f>'09_50'!$A$25</c:f>
              <c:strCache>
                <c:ptCount val="1"/>
                <c:pt idx="0">
                  <c:v>Poland</c:v>
                </c:pt>
              </c:strCache>
            </c:strRef>
          </c:tx>
          <c:cat>
            <c:numRef>
              <c:f>'09_50'!$B$22:$O$22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'09_50'!$B$25:$O$25</c:f>
              <c:numCache>
                <c:formatCode>General</c:formatCode>
                <c:ptCount val="14"/>
                <c:pt idx="0">
                  <c:v>23.9</c:v>
                </c:pt>
                <c:pt idx="1">
                  <c:v>22.6</c:v>
                </c:pt>
                <c:pt idx="2">
                  <c:v>23.2</c:v>
                </c:pt>
                <c:pt idx="3">
                  <c:v>22</c:v>
                </c:pt>
                <c:pt idx="4">
                  <c:v>21.8</c:v>
                </c:pt>
                <c:pt idx="5">
                  <c:v>21.3</c:v>
                </c:pt>
                <c:pt idx="6">
                  <c:v>20.7</c:v>
                </c:pt>
                <c:pt idx="7">
                  <c:v>20.3</c:v>
                </c:pt>
                <c:pt idx="8">
                  <c:v>19.600000000000001</c:v>
                </c:pt>
                <c:pt idx="9">
                  <c:v>20.100000000000001</c:v>
                </c:pt>
                <c:pt idx="10">
                  <c:v>12.4</c:v>
                </c:pt>
                <c:pt idx="11">
                  <c:v>13.8</c:v>
                </c:pt>
                <c:pt idx="12">
                  <c:v>17.3</c:v>
                </c:pt>
                <c:pt idx="13">
                  <c:v>18</c:v>
                </c:pt>
              </c:numCache>
            </c:numRef>
          </c:val>
          <c:smooth val="0"/>
        </c:ser>
        <c:ser>
          <c:idx val="3"/>
          <c:order val="3"/>
          <c:tx>
            <c:strRef>
              <c:f>'09_50'!$A$26</c:f>
              <c:strCache>
                <c:ptCount val="1"/>
                <c:pt idx="0">
                  <c:v>Serbia</c:v>
                </c:pt>
              </c:strCache>
            </c:strRef>
          </c:tx>
          <c:cat>
            <c:numRef>
              <c:f>'09_50'!$B$22:$O$22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'09_50'!$B$26:$O$26</c:f>
              <c:numCache>
                <c:formatCode>General</c:formatCode>
                <c:ptCount val="14"/>
                <c:pt idx="0">
                  <c:v>14.5</c:v>
                </c:pt>
                <c:pt idx="1">
                  <c:v>16.600000000000001</c:v>
                </c:pt>
                <c:pt idx="2">
                  <c:v>16.3</c:v>
                </c:pt>
                <c:pt idx="3">
                  <c:v>16.2</c:v>
                </c:pt>
                <c:pt idx="4">
                  <c:v>14.3</c:v>
                </c:pt>
                <c:pt idx="5">
                  <c:v>15.1</c:v>
                </c:pt>
                <c:pt idx="6">
                  <c:v>13.8</c:v>
                </c:pt>
                <c:pt idx="7">
                  <c:v>13.4</c:v>
                </c:pt>
                <c:pt idx="8">
                  <c:v>14.9</c:v>
                </c:pt>
                <c:pt idx="9">
                  <c:v>13.6</c:v>
                </c:pt>
                <c:pt idx="10">
                  <c:v>10.5</c:v>
                </c:pt>
                <c:pt idx="11">
                  <c:v>11.2</c:v>
                </c:pt>
                <c:pt idx="12">
                  <c:v>13.5</c:v>
                </c:pt>
                <c:pt idx="13">
                  <c:v>13.3</c:v>
                </c:pt>
              </c:numCache>
            </c:numRef>
          </c:val>
          <c:smooth val="0"/>
        </c:ser>
        <c:dLbls>
          <c:showLegendKey val="0"/>
          <c:showVal val="0"/>
          <c:showCatName val="0"/>
          <c:showSerName val="0"/>
          <c:showPercent val="0"/>
          <c:showBubbleSize val="0"/>
        </c:dLbls>
        <c:marker val="1"/>
        <c:smooth val="0"/>
        <c:axId val="173820544"/>
        <c:axId val="173826432"/>
      </c:lineChart>
      <c:catAx>
        <c:axId val="173820544"/>
        <c:scaling>
          <c:orientation val="minMax"/>
        </c:scaling>
        <c:delete val="0"/>
        <c:axPos val="b"/>
        <c:numFmt formatCode="General" sourceLinked="1"/>
        <c:majorTickMark val="out"/>
        <c:minorTickMark val="none"/>
        <c:tickLblPos val="nextTo"/>
        <c:crossAx val="173826432"/>
        <c:crosses val="autoZero"/>
        <c:auto val="1"/>
        <c:lblAlgn val="ctr"/>
        <c:lblOffset val="100"/>
        <c:noMultiLvlLbl val="0"/>
      </c:catAx>
      <c:valAx>
        <c:axId val="1738264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3820544"/>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buses and trains in inland passenger transport, 2010-2023 (Percentage)</a:t>
            </a:r>
            <a:endParaRPr lang="en-US" sz="1200" b="0"/>
          </a:p>
          <a:p>
            <a:pPr>
              <a:defRPr sz="1400">
                <a:latin typeface="Calibri"/>
                <a:ea typeface="Calibri"/>
                <a:cs typeface="Calibri"/>
              </a:defRPr>
            </a:pPr>
            <a:r>
              <a:rPr lang="en-US" sz="1200" b="0"/>
              <a:t>SDG ind 09_50: freq=Annual, vehicle=Trains</a:t>
            </a:r>
          </a:p>
        </c:rich>
      </c:tx>
      <c:layout/>
      <c:overlay val="0"/>
    </c:title>
    <c:autoTitleDeleted val="0"/>
    <c:plotArea>
      <c:layout/>
      <c:lineChart>
        <c:grouping val="standard"/>
        <c:varyColors val="0"/>
        <c:ser>
          <c:idx val="0"/>
          <c:order val="0"/>
          <c:tx>
            <c:strRef>
              <c:f>'09_50'!$A$34</c:f>
              <c:strCache>
                <c:ptCount val="1"/>
                <c:pt idx="0">
                  <c:v>European Union - 27 countries (from 2020)</c:v>
                </c:pt>
              </c:strCache>
            </c:strRef>
          </c:tx>
          <c:cat>
            <c:numRef>
              <c:f>'09_50'!$B$33:$O$33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'09_50'!$B$34:$O$34</c:f>
              <c:numCache>
                <c:formatCode>General</c:formatCode>
                <c:ptCount val="14"/>
                <c:pt idx="0">
                  <c:v>7.2</c:v>
                </c:pt>
                <c:pt idx="1">
                  <c:v>7.4</c:v>
                </c:pt>
                <c:pt idx="2">
                  <c:v>7.6</c:v>
                </c:pt>
                <c:pt idx="3">
                  <c:v>7.6</c:v>
                </c:pt>
                <c:pt idx="4">
                  <c:v>7.6</c:v>
                </c:pt>
                <c:pt idx="5">
                  <c:v>7.6</c:v>
                </c:pt>
                <c:pt idx="6">
                  <c:v>7.5</c:v>
                </c:pt>
                <c:pt idx="7">
                  <c:v>7.6</c:v>
                </c:pt>
                <c:pt idx="8">
                  <c:v>7.7</c:v>
                </c:pt>
                <c:pt idx="9">
                  <c:v>7.9</c:v>
                </c:pt>
                <c:pt idx="10">
                  <c:v>5.5</c:v>
                </c:pt>
                <c:pt idx="11">
                  <c:v>5.7</c:v>
                </c:pt>
                <c:pt idx="12">
                  <c:v>7.9</c:v>
                </c:pt>
                <c:pt idx="13">
                  <c:v>8.4</c:v>
                </c:pt>
              </c:numCache>
            </c:numRef>
          </c:val>
          <c:smooth val="0"/>
        </c:ser>
        <c:ser>
          <c:idx val="1"/>
          <c:order val="1"/>
          <c:tx>
            <c:strRef>
              <c:f>'09_50'!$A$35</c:f>
              <c:strCache>
                <c:ptCount val="1"/>
                <c:pt idx="0">
                  <c:v>Netherlands</c:v>
                </c:pt>
              </c:strCache>
            </c:strRef>
          </c:tx>
          <c:cat>
            <c:numRef>
              <c:f>'09_50'!$B$33:$O$33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'09_50'!$B$35:$O$35</c:f>
              <c:numCache>
                <c:formatCode>General</c:formatCode>
                <c:ptCount val="14"/>
                <c:pt idx="0">
                  <c:v>10.1</c:v>
                </c:pt>
                <c:pt idx="1">
                  <c:v>10.4</c:v>
                </c:pt>
                <c:pt idx="2">
                  <c:v>10.6</c:v>
                </c:pt>
                <c:pt idx="3">
                  <c:v>11.3</c:v>
                </c:pt>
                <c:pt idx="4">
                  <c:v>11.8</c:v>
                </c:pt>
                <c:pt idx="5">
                  <c:v>10.8</c:v>
                </c:pt>
                <c:pt idx="6">
                  <c:v>11</c:v>
                </c:pt>
                <c:pt idx="7">
                  <c:v>11.4</c:v>
                </c:pt>
                <c:pt idx="8">
                  <c:v>11.2</c:v>
                </c:pt>
                <c:pt idx="9">
                  <c:v>11.2</c:v>
                </c:pt>
                <c:pt idx="10">
                  <c:v>7.8</c:v>
                </c:pt>
                <c:pt idx="11">
                  <c:v>8.4</c:v>
                </c:pt>
                <c:pt idx="12">
                  <c:v>11.6</c:v>
                </c:pt>
                <c:pt idx="13">
                  <c:v>12</c:v>
                </c:pt>
              </c:numCache>
            </c:numRef>
          </c:val>
          <c:smooth val="0"/>
        </c:ser>
        <c:ser>
          <c:idx val="2"/>
          <c:order val="2"/>
          <c:tx>
            <c:strRef>
              <c:f>'09_50'!$A$36</c:f>
              <c:strCache>
                <c:ptCount val="1"/>
                <c:pt idx="0">
                  <c:v>Poland</c:v>
                </c:pt>
              </c:strCache>
            </c:strRef>
          </c:tx>
          <c:cat>
            <c:numRef>
              <c:f>'09_50'!$B$33:$O$33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'09_50'!$B$36:$O$36</c:f>
              <c:numCache>
                <c:formatCode>General</c:formatCode>
                <c:ptCount val="14"/>
                <c:pt idx="0">
                  <c:v>7.1</c:v>
                </c:pt>
                <c:pt idx="1">
                  <c:v>6.9</c:v>
                </c:pt>
                <c:pt idx="2">
                  <c:v>7.2</c:v>
                </c:pt>
                <c:pt idx="3">
                  <c:v>6.7</c:v>
                </c:pt>
                <c:pt idx="4">
                  <c:v>6.3</c:v>
                </c:pt>
                <c:pt idx="5">
                  <c:v>6.7</c:v>
                </c:pt>
                <c:pt idx="6">
                  <c:v>7.1</c:v>
                </c:pt>
                <c:pt idx="7">
                  <c:v>7.3</c:v>
                </c:pt>
                <c:pt idx="8">
                  <c:v>7.4</c:v>
                </c:pt>
                <c:pt idx="9">
                  <c:v>7.6</c:v>
                </c:pt>
                <c:pt idx="10">
                  <c:v>4.9000000000000004</c:v>
                </c:pt>
                <c:pt idx="11">
                  <c:v>5.9</c:v>
                </c:pt>
                <c:pt idx="12">
                  <c:v>8.3000000000000007</c:v>
                </c:pt>
                <c:pt idx="13">
                  <c:v>8.5</c:v>
                </c:pt>
              </c:numCache>
            </c:numRef>
          </c:val>
          <c:smooth val="0"/>
        </c:ser>
        <c:ser>
          <c:idx val="3"/>
          <c:order val="3"/>
          <c:tx>
            <c:strRef>
              <c:f>'09_50'!$A$37</c:f>
              <c:strCache>
                <c:ptCount val="1"/>
                <c:pt idx="0">
                  <c:v>Serbia</c:v>
                </c:pt>
              </c:strCache>
            </c:strRef>
          </c:tx>
          <c:cat>
            <c:numRef>
              <c:f>'09_50'!$B$33:$O$33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'09_50'!$B$37:$O$37</c:f>
              <c:numCache>
                <c:formatCode>General</c:formatCode>
                <c:ptCount val="14"/>
                <c:pt idx="0">
                  <c:v>1.5</c:v>
                </c:pt>
                <c:pt idx="1">
                  <c:v>1.7</c:v>
                </c:pt>
                <c:pt idx="2">
                  <c:v>1.7</c:v>
                </c:pt>
                <c:pt idx="3">
                  <c:v>1.9</c:v>
                </c:pt>
                <c:pt idx="4">
                  <c:v>1.4</c:v>
                </c:pt>
                <c:pt idx="5">
                  <c:v>1.5</c:v>
                </c:pt>
                <c:pt idx="6">
                  <c:v>1.3</c:v>
                </c:pt>
                <c:pt idx="7">
                  <c:v>1.1000000000000001</c:v>
                </c:pt>
                <c:pt idx="8">
                  <c:v>1</c:v>
                </c:pt>
                <c:pt idx="9">
                  <c:v>0.8</c:v>
                </c:pt>
                <c:pt idx="10">
                  <c:v>0.5</c:v>
                </c:pt>
                <c:pt idx="11">
                  <c:v>0.6</c:v>
                </c:pt>
                <c:pt idx="12">
                  <c:v>1.1000000000000001</c:v>
                </c:pt>
                <c:pt idx="13">
                  <c:v>1.3</c:v>
                </c:pt>
              </c:numCache>
            </c:numRef>
          </c:val>
          <c:smooth val="0"/>
        </c:ser>
        <c:dLbls>
          <c:showLegendKey val="0"/>
          <c:showVal val="0"/>
          <c:showCatName val="0"/>
          <c:showSerName val="0"/>
          <c:showPercent val="0"/>
          <c:showBubbleSize val="0"/>
        </c:dLbls>
        <c:marker val="1"/>
        <c:smooth val="0"/>
        <c:axId val="185482624"/>
        <c:axId val="185496704"/>
      </c:lineChart>
      <c:catAx>
        <c:axId val="185482624"/>
        <c:scaling>
          <c:orientation val="minMax"/>
        </c:scaling>
        <c:delete val="0"/>
        <c:axPos val="b"/>
        <c:numFmt formatCode="General" sourceLinked="1"/>
        <c:majorTickMark val="out"/>
        <c:minorTickMark val="none"/>
        <c:tickLblPos val="nextTo"/>
        <c:crossAx val="185496704"/>
        <c:crosses val="autoZero"/>
        <c:auto val="1"/>
        <c:lblAlgn val="ctr"/>
        <c:lblOffset val="100"/>
        <c:noMultiLvlLbl val="0"/>
      </c:catAx>
      <c:valAx>
        <c:axId val="1854967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482624"/>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buses and trains in inland passenger transport, 2010-2023 (Percentage)</a:t>
            </a:r>
            <a:endParaRPr sz="1200" b="0"/>
          </a:p>
          <a:p>
            <a:pPr>
              <a:defRPr sz="1400">
                <a:latin typeface="Calibri"/>
                <a:ea typeface="Calibri"/>
                <a:cs typeface="Calibri"/>
              </a:defRPr>
            </a:pPr>
            <a:r>
              <a:rPr sz="1200" b="0"/>
              <a:t>SDG ind 09_50: freq=Annual, vehicle=Motor coaches, buses and trolley buses</a:t>
            </a:r>
          </a:p>
        </c:rich>
      </c:tx>
      <c:overlay val="0"/>
    </c:title>
    <c:autoTitleDeleted val="0"/>
    <c:plotArea>
      <c:layout/>
      <c:lineChart>
        <c:grouping val="standard"/>
        <c:varyColors val="0"/>
        <c:ser>
          <c:idx val="0"/>
          <c:order val="0"/>
          <c:tx>
            <c:strRef>
              <c:f>'09_50'!$A$45</c:f>
              <c:strCache>
                <c:ptCount val="1"/>
                <c:pt idx="0">
                  <c:v>European Union - 27 countries (from 2020)</c:v>
                </c:pt>
              </c:strCache>
            </c:strRef>
          </c:tx>
          <c:cat>
            <c:numRef>
              <c:f>'09_50'!$B$44:$O$44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'09_50'!$B$45:$O$45</c:f>
              <c:numCache>
                <c:formatCode>General</c:formatCode>
                <c:ptCount val="14"/>
                <c:pt idx="0">
                  <c:v>9.8000000000000007</c:v>
                </c:pt>
                <c:pt idx="1">
                  <c:v>10.199999999999999</c:v>
                </c:pt>
                <c:pt idx="2">
                  <c:v>10.3</c:v>
                </c:pt>
                <c:pt idx="3">
                  <c:v>10.3</c:v>
                </c:pt>
                <c:pt idx="4">
                  <c:v>9.9</c:v>
                </c:pt>
                <c:pt idx="5">
                  <c:v>9.9</c:v>
                </c:pt>
                <c:pt idx="6">
                  <c:v>9.6999999999999993</c:v>
                </c:pt>
                <c:pt idx="7">
                  <c:v>9.3000000000000007</c:v>
                </c:pt>
                <c:pt idx="8">
                  <c:v>9.3000000000000007</c:v>
                </c:pt>
                <c:pt idx="9">
                  <c:v>9.3000000000000007</c:v>
                </c:pt>
                <c:pt idx="10">
                  <c:v>7.3</c:v>
                </c:pt>
                <c:pt idx="11">
                  <c:v>7.5</c:v>
                </c:pt>
                <c:pt idx="12">
                  <c:v>8.5</c:v>
                </c:pt>
                <c:pt idx="13">
                  <c:v>8.5</c:v>
                </c:pt>
              </c:numCache>
            </c:numRef>
          </c:val>
          <c:smooth val="0"/>
        </c:ser>
        <c:ser>
          <c:idx val="1"/>
          <c:order val="1"/>
          <c:tx>
            <c:strRef>
              <c:f>'09_50'!$A$46</c:f>
              <c:strCache>
                <c:ptCount val="1"/>
                <c:pt idx="0">
                  <c:v>Netherlands</c:v>
                </c:pt>
              </c:strCache>
            </c:strRef>
          </c:tx>
          <c:cat>
            <c:numRef>
              <c:f>'09_50'!$B$44:$O$44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'09_50'!$B$46:$O$46</c:f>
              <c:numCache>
                <c:formatCode>General</c:formatCode>
                <c:ptCount val="14"/>
                <c:pt idx="0">
                  <c:v>3.4</c:v>
                </c:pt>
                <c:pt idx="1">
                  <c:v>3.5</c:v>
                </c:pt>
                <c:pt idx="2">
                  <c:v>3.2</c:v>
                </c:pt>
                <c:pt idx="3">
                  <c:v>2.7</c:v>
                </c:pt>
                <c:pt idx="4">
                  <c:v>2.7</c:v>
                </c:pt>
                <c:pt idx="5">
                  <c:v>3</c:v>
                </c:pt>
                <c:pt idx="6">
                  <c:v>3</c:v>
                </c:pt>
                <c:pt idx="7">
                  <c:v>2.9</c:v>
                </c:pt>
                <c:pt idx="8">
                  <c:v>3.2</c:v>
                </c:pt>
                <c:pt idx="9">
                  <c:v>3.2</c:v>
                </c:pt>
                <c:pt idx="10">
                  <c:v>2.1</c:v>
                </c:pt>
                <c:pt idx="11">
                  <c:v>2.2999999999999998</c:v>
                </c:pt>
                <c:pt idx="12">
                  <c:v>2.9</c:v>
                </c:pt>
                <c:pt idx="13">
                  <c:v>2.7</c:v>
                </c:pt>
              </c:numCache>
            </c:numRef>
          </c:val>
          <c:smooth val="0"/>
        </c:ser>
        <c:ser>
          <c:idx val="2"/>
          <c:order val="2"/>
          <c:tx>
            <c:strRef>
              <c:f>'09_50'!$A$47</c:f>
              <c:strCache>
                <c:ptCount val="1"/>
                <c:pt idx="0">
                  <c:v>Poland</c:v>
                </c:pt>
              </c:strCache>
            </c:strRef>
          </c:tx>
          <c:cat>
            <c:numRef>
              <c:f>'09_50'!$B$44:$O$44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'09_50'!$B$47:$O$47</c:f>
              <c:numCache>
                <c:formatCode>General</c:formatCode>
                <c:ptCount val="14"/>
                <c:pt idx="0">
                  <c:v>16.8</c:v>
                </c:pt>
                <c:pt idx="1">
                  <c:v>15.7</c:v>
                </c:pt>
                <c:pt idx="2">
                  <c:v>16</c:v>
                </c:pt>
                <c:pt idx="3">
                  <c:v>15.2</c:v>
                </c:pt>
                <c:pt idx="4">
                  <c:v>15.5</c:v>
                </c:pt>
                <c:pt idx="5">
                  <c:v>14.6</c:v>
                </c:pt>
                <c:pt idx="6">
                  <c:v>13.7</c:v>
                </c:pt>
                <c:pt idx="7">
                  <c:v>13</c:v>
                </c:pt>
                <c:pt idx="8">
                  <c:v>12.2</c:v>
                </c:pt>
                <c:pt idx="9">
                  <c:v>12.5</c:v>
                </c:pt>
                <c:pt idx="10">
                  <c:v>7.5</c:v>
                </c:pt>
                <c:pt idx="11">
                  <c:v>7.8</c:v>
                </c:pt>
                <c:pt idx="12">
                  <c:v>9</c:v>
                </c:pt>
                <c:pt idx="13">
                  <c:v>9.4</c:v>
                </c:pt>
              </c:numCache>
            </c:numRef>
          </c:val>
          <c:smooth val="0"/>
        </c:ser>
        <c:ser>
          <c:idx val="3"/>
          <c:order val="3"/>
          <c:tx>
            <c:strRef>
              <c:f>'09_50'!$A$48</c:f>
              <c:strCache>
                <c:ptCount val="1"/>
                <c:pt idx="0">
                  <c:v>Serbia</c:v>
                </c:pt>
              </c:strCache>
            </c:strRef>
          </c:tx>
          <c:cat>
            <c:numRef>
              <c:f>'09_50'!$B$44:$O$44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'09_50'!$B$48:$O$48</c:f>
              <c:numCache>
                <c:formatCode>General</c:formatCode>
                <c:ptCount val="14"/>
                <c:pt idx="0">
                  <c:v>13</c:v>
                </c:pt>
                <c:pt idx="1">
                  <c:v>14.9</c:v>
                </c:pt>
                <c:pt idx="2">
                  <c:v>14.6</c:v>
                </c:pt>
                <c:pt idx="3">
                  <c:v>14.3</c:v>
                </c:pt>
                <c:pt idx="4">
                  <c:v>13</c:v>
                </c:pt>
                <c:pt idx="5">
                  <c:v>13.6</c:v>
                </c:pt>
                <c:pt idx="6">
                  <c:v>12.5</c:v>
                </c:pt>
                <c:pt idx="7">
                  <c:v>12.3</c:v>
                </c:pt>
                <c:pt idx="8">
                  <c:v>13.9</c:v>
                </c:pt>
                <c:pt idx="9">
                  <c:v>12.9</c:v>
                </c:pt>
                <c:pt idx="10">
                  <c:v>10</c:v>
                </c:pt>
                <c:pt idx="11">
                  <c:v>10.6</c:v>
                </c:pt>
                <c:pt idx="12">
                  <c:v>12.3</c:v>
                </c:pt>
                <c:pt idx="13">
                  <c:v>12</c:v>
                </c:pt>
              </c:numCache>
            </c:numRef>
          </c:val>
          <c:smooth val="0"/>
        </c:ser>
        <c:dLbls>
          <c:showLegendKey val="0"/>
          <c:showVal val="0"/>
          <c:showCatName val="0"/>
          <c:showSerName val="0"/>
          <c:showPercent val="0"/>
          <c:showBubbleSize val="0"/>
        </c:dLbls>
        <c:marker val="1"/>
        <c:smooth val="0"/>
        <c:axId val="186291712"/>
        <c:axId val="186293248"/>
      </c:lineChart>
      <c:catAx>
        <c:axId val="186291712"/>
        <c:scaling>
          <c:orientation val="minMax"/>
        </c:scaling>
        <c:delete val="0"/>
        <c:axPos val="b"/>
        <c:numFmt formatCode="General" sourceLinked="1"/>
        <c:majorTickMark val="out"/>
        <c:minorTickMark val="none"/>
        <c:tickLblPos val="nextTo"/>
        <c:crossAx val="186293248"/>
        <c:crosses val="autoZero"/>
        <c:auto val="1"/>
        <c:lblAlgn val="ctr"/>
        <c:lblOffset val="100"/>
        <c:noMultiLvlLbl val="0"/>
      </c:catAx>
      <c:valAx>
        <c:axId val="1862932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6291712"/>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rail and inland waterways in inland freight transport, 2010-2024 (Percentage)</a:t>
            </a:r>
            <a:endParaRPr lang="en-US" sz="1200" b="0"/>
          </a:p>
          <a:p>
            <a:pPr>
              <a:defRPr sz="1400">
                <a:latin typeface="Calibri"/>
                <a:ea typeface="Calibri"/>
                <a:cs typeface="Calibri"/>
              </a:defRPr>
            </a:pPr>
            <a:r>
              <a:rPr lang="en-US" sz="1200" b="0"/>
              <a:t>SDG ind 09_60: freq=Annual, tra_mode=Railways, inland waterways - sum of available data</a:t>
            </a:r>
          </a:p>
        </c:rich>
      </c:tx>
      <c:layout/>
      <c:overlay val="0"/>
    </c:title>
    <c:autoTitleDeleted val="0"/>
    <c:plotArea>
      <c:layout/>
      <c:lineChart>
        <c:grouping val="standard"/>
        <c:varyColors val="0"/>
        <c:ser>
          <c:idx val="0"/>
          <c:order val="0"/>
          <c:tx>
            <c:strRef>
              <c:f>'09_60'!$A$23</c:f>
              <c:strCache>
                <c:ptCount val="1"/>
                <c:pt idx="0">
                  <c:v>European Union - 27 countries (from 2020)</c:v>
                </c:pt>
              </c:strCache>
            </c:strRef>
          </c:tx>
          <c:cat>
            <c:numRef>
              <c:f>'09_60'!$B$22:$P$22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'09_60'!$B$23:$P$23</c:f>
              <c:numCache>
                <c:formatCode>General</c:formatCode>
                <c:ptCount val="15"/>
                <c:pt idx="0">
                  <c:v>25.4</c:v>
                </c:pt>
                <c:pt idx="1">
                  <c:v>26</c:v>
                </c:pt>
                <c:pt idx="2">
                  <c:v>26.5</c:v>
                </c:pt>
                <c:pt idx="3">
                  <c:v>26.1</c:v>
                </c:pt>
                <c:pt idx="4">
                  <c:v>26.1</c:v>
                </c:pt>
                <c:pt idx="5">
                  <c:v>25.9</c:v>
                </c:pt>
                <c:pt idx="6">
                  <c:v>25.8</c:v>
                </c:pt>
                <c:pt idx="7">
                  <c:v>25</c:v>
                </c:pt>
                <c:pt idx="8">
                  <c:v>24.7</c:v>
                </c:pt>
                <c:pt idx="9">
                  <c:v>24</c:v>
                </c:pt>
                <c:pt idx="10">
                  <c:v>22.9</c:v>
                </c:pt>
                <c:pt idx="11">
                  <c:v>23</c:v>
                </c:pt>
                <c:pt idx="12">
                  <c:v>22.6</c:v>
                </c:pt>
                <c:pt idx="13">
                  <c:v>21.9</c:v>
                </c:pt>
                <c:pt idx="14">
                  <c:v>21.8</c:v>
                </c:pt>
              </c:numCache>
            </c:numRef>
          </c:val>
          <c:smooth val="0"/>
        </c:ser>
        <c:ser>
          <c:idx val="1"/>
          <c:order val="1"/>
          <c:tx>
            <c:strRef>
              <c:f>'09_60'!$A$24</c:f>
              <c:strCache>
                <c:ptCount val="1"/>
                <c:pt idx="0">
                  <c:v>Netherlands</c:v>
                </c:pt>
              </c:strCache>
            </c:strRef>
          </c:tx>
          <c:cat>
            <c:numRef>
              <c:f>'09_60'!$B$22:$P$22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'09_60'!$B$24:$P$24</c:f>
              <c:numCache>
                <c:formatCode>General</c:formatCode>
                <c:ptCount val="15"/>
                <c:pt idx="0">
                  <c:v>51.6</c:v>
                </c:pt>
                <c:pt idx="1">
                  <c:v>51.8</c:v>
                </c:pt>
                <c:pt idx="2">
                  <c:v>52.9</c:v>
                </c:pt>
                <c:pt idx="3">
                  <c:v>51.3</c:v>
                </c:pt>
                <c:pt idx="4">
                  <c:v>51.4</c:v>
                </c:pt>
                <c:pt idx="5">
                  <c:v>50.8</c:v>
                </c:pt>
                <c:pt idx="6">
                  <c:v>49.8</c:v>
                </c:pt>
                <c:pt idx="7">
                  <c:v>50.2</c:v>
                </c:pt>
                <c:pt idx="8">
                  <c:v>49</c:v>
                </c:pt>
                <c:pt idx="9">
                  <c:v>48.3</c:v>
                </c:pt>
                <c:pt idx="10">
                  <c:v>47.1</c:v>
                </c:pt>
                <c:pt idx="11">
                  <c:v>48</c:v>
                </c:pt>
                <c:pt idx="12">
                  <c:v>47.8</c:v>
                </c:pt>
                <c:pt idx="13">
                  <c:v>47.2</c:v>
                </c:pt>
                <c:pt idx="14">
                  <c:v>46.3</c:v>
                </c:pt>
              </c:numCache>
            </c:numRef>
          </c:val>
          <c:smooth val="0"/>
        </c:ser>
        <c:ser>
          <c:idx val="2"/>
          <c:order val="2"/>
          <c:tx>
            <c:strRef>
              <c:f>'09_60'!$A$25</c:f>
              <c:strCache>
                <c:ptCount val="1"/>
                <c:pt idx="0">
                  <c:v>Poland</c:v>
                </c:pt>
              </c:strCache>
            </c:strRef>
          </c:tx>
          <c:cat>
            <c:numRef>
              <c:f>'09_60'!$B$22:$P$22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'09_60'!$B$25:$P$25</c:f>
              <c:numCache>
                <c:formatCode>General</c:formatCode>
                <c:ptCount val="15"/>
                <c:pt idx="0">
                  <c:v>29.6</c:v>
                </c:pt>
                <c:pt idx="1">
                  <c:v>30</c:v>
                </c:pt>
                <c:pt idx="2">
                  <c:v>27.7</c:v>
                </c:pt>
                <c:pt idx="3">
                  <c:v>26.5</c:v>
                </c:pt>
                <c:pt idx="4">
                  <c:v>26.6</c:v>
                </c:pt>
                <c:pt idx="5">
                  <c:v>25.6</c:v>
                </c:pt>
                <c:pt idx="6">
                  <c:v>24.8</c:v>
                </c:pt>
                <c:pt idx="7">
                  <c:v>24</c:v>
                </c:pt>
                <c:pt idx="8">
                  <c:v>26.9</c:v>
                </c:pt>
                <c:pt idx="9">
                  <c:v>24</c:v>
                </c:pt>
                <c:pt idx="10">
                  <c:v>22.6</c:v>
                </c:pt>
                <c:pt idx="11">
                  <c:v>22.3</c:v>
                </c:pt>
                <c:pt idx="12">
                  <c:v>23.2</c:v>
                </c:pt>
                <c:pt idx="13">
                  <c:v>24.2</c:v>
                </c:pt>
                <c:pt idx="14">
                  <c:v>23.6</c:v>
                </c:pt>
              </c:numCache>
            </c:numRef>
          </c:val>
          <c:smooth val="0"/>
        </c:ser>
        <c:dLbls>
          <c:showLegendKey val="0"/>
          <c:showVal val="0"/>
          <c:showCatName val="0"/>
          <c:showSerName val="0"/>
          <c:showPercent val="0"/>
          <c:showBubbleSize val="0"/>
        </c:dLbls>
        <c:marker val="1"/>
        <c:smooth val="0"/>
        <c:axId val="182488064"/>
        <c:axId val="182571776"/>
      </c:lineChart>
      <c:catAx>
        <c:axId val="182488064"/>
        <c:scaling>
          <c:orientation val="minMax"/>
        </c:scaling>
        <c:delete val="0"/>
        <c:axPos val="b"/>
        <c:numFmt formatCode="General" sourceLinked="1"/>
        <c:majorTickMark val="out"/>
        <c:minorTickMark val="none"/>
        <c:tickLblPos val="nextTo"/>
        <c:crossAx val="182571776"/>
        <c:crosses val="autoZero"/>
        <c:auto val="1"/>
        <c:lblAlgn val="ctr"/>
        <c:lblOffset val="100"/>
        <c:noMultiLvlLbl val="0"/>
      </c:catAx>
      <c:valAx>
        <c:axId val="1825717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2488064"/>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rail and inland waterways in inland freight transport, 2010-2024 (Percentage)</a:t>
            </a:r>
            <a:endParaRPr lang="en-US" sz="1200" b="0"/>
          </a:p>
          <a:p>
            <a:pPr>
              <a:defRPr sz="1400">
                <a:latin typeface="Calibri"/>
                <a:ea typeface="Calibri"/>
                <a:cs typeface="Calibri"/>
              </a:defRPr>
            </a:pPr>
            <a:r>
              <a:rPr lang="en-US" sz="1200" b="0"/>
              <a:t>SDG ind 09_60: freq=Annual, tra_mode=Railways</a:t>
            </a:r>
          </a:p>
        </c:rich>
      </c:tx>
      <c:layout/>
      <c:overlay val="0"/>
    </c:title>
    <c:autoTitleDeleted val="0"/>
    <c:plotArea>
      <c:layout/>
      <c:lineChart>
        <c:grouping val="standard"/>
        <c:varyColors val="0"/>
        <c:ser>
          <c:idx val="0"/>
          <c:order val="0"/>
          <c:tx>
            <c:strRef>
              <c:f>'09_60'!$A$33</c:f>
              <c:strCache>
                <c:ptCount val="1"/>
                <c:pt idx="0">
                  <c:v>European Union - 27 countries (from 2020)</c:v>
                </c:pt>
              </c:strCache>
            </c:strRef>
          </c:tx>
          <c:cat>
            <c:numRef>
              <c:f>'09_60'!$B$32:$P$32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'09_60'!$B$33:$P$33</c:f>
              <c:numCache>
                <c:formatCode>General</c:formatCode>
                <c:ptCount val="15"/>
                <c:pt idx="0">
                  <c:v>18</c:v>
                </c:pt>
                <c:pt idx="1">
                  <c:v>19.2</c:v>
                </c:pt>
                <c:pt idx="2">
                  <c:v>19.100000000000001</c:v>
                </c:pt>
                <c:pt idx="3">
                  <c:v>18.7</c:v>
                </c:pt>
                <c:pt idx="4">
                  <c:v>18.8</c:v>
                </c:pt>
                <c:pt idx="5">
                  <c:v>18.899999999999999</c:v>
                </c:pt>
                <c:pt idx="6">
                  <c:v>19.100000000000001</c:v>
                </c:pt>
                <c:pt idx="7">
                  <c:v>18.5</c:v>
                </c:pt>
                <c:pt idx="8">
                  <c:v>18.899999999999999</c:v>
                </c:pt>
                <c:pt idx="9">
                  <c:v>18</c:v>
                </c:pt>
                <c:pt idx="10">
                  <c:v>17.100000000000001</c:v>
                </c:pt>
                <c:pt idx="11">
                  <c:v>17.399999999999999</c:v>
                </c:pt>
                <c:pt idx="12">
                  <c:v>17.5</c:v>
                </c:pt>
                <c:pt idx="13">
                  <c:v>16.899999999999999</c:v>
                </c:pt>
                <c:pt idx="14">
                  <c:v>16.600000000000001</c:v>
                </c:pt>
              </c:numCache>
            </c:numRef>
          </c:val>
          <c:smooth val="0"/>
        </c:ser>
        <c:ser>
          <c:idx val="1"/>
          <c:order val="1"/>
          <c:tx>
            <c:strRef>
              <c:f>'09_60'!$A$34</c:f>
              <c:strCache>
                <c:ptCount val="1"/>
                <c:pt idx="0">
                  <c:v>Netherlands</c:v>
                </c:pt>
              </c:strCache>
            </c:strRef>
          </c:tx>
          <c:cat>
            <c:numRef>
              <c:f>'09_60'!$B$32:$P$32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'09_60'!$B$34:$P$34</c:f>
              <c:numCache>
                <c:formatCode>General</c:formatCode>
                <c:ptCount val="15"/>
                <c:pt idx="0">
                  <c:v>5.8</c:v>
                </c:pt>
                <c:pt idx="1">
                  <c:v>6.3</c:v>
                </c:pt>
                <c:pt idx="2">
                  <c:v>6.2</c:v>
                </c:pt>
                <c:pt idx="3">
                  <c:v>5.8</c:v>
                </c:pt>
                <c:pt idx="4">
                  <c:v>5.8</c:v>
                </c:pt>
                <c:pt idx="5">
                  <c:v>6.2</c:v>
                </c:pt>
                <c:pt idx="6">
                  <c:v>6.1</c:v>
                </c:pt>
                <c:pt idx="7">
                  <c:v>6.1</c:v>
                </c:pt>
                <c:pt idx="8">
                  <c:v>6.5</c:v>
                </c:pt>
                <c:pt idx="9">
                  <c:v>6.4</c:v>
                </c:pt>
                <c:pt idx="10">
                  <c:v>6.2</c:v>
                </c:pt>
                <c:pt idx="11">
                  <c:v>6.4</c:v>
                </c:pt>
                <c:pt idx="12">
                  <c:v>6.6</c:v>
                </c:pt>
                <c:pt idx="13">
                  <c:v>6.4</c:v>
                </c:pt>
                <c:pt idx="14">
                  <c:v>5.9</c:v>
                </c:pt>
              </c:numCache>
            </c:numRef>
          </c:val>
          <c:smooth val="0"/>
        </c:ser>
        <c:ser>
          <c:idx val="2"/>
          <c:order val="2"/>
          <c:tx>
            <c:strRef>
              <c:f>'09_60'!$A$35</c:f>
              <c:strCache>
                <c:ptCount val="1"/>
                <c:pt idx="0">
                  <c:v>Poland</c:v>
                </c:pt>
              </c:strCache>
            </c:strRef>
          </c:tx>
          <c:cat>
            <c:numRef>
              <c:f>'09_60'!$B$32:$P$32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'09_60'!$B$35:$P$35</c:f>
              <c:numCache>
                <c:formatCode>General</c:formatCode>
                <c:ptCount val="15"/>
                <c:pt idx="0">
                  <c:v>29.5</c:v>
                </c:pt>
                <c:pt idx="1">
                  <c:v>29.9</c:v>
                </c:pt>
                <c:pt idx="2">
                  <c:v>27.6</c:v>
                </c:pt>
                <c:pt idx="3">
                  <c:v>26.4</c:v>
                </c:pt>
                <c:pt idx="4">
                  <c:v>26.5</c:v>
                </c:pt>
                <c:pt idx="5">
                  <c:v>25.5</c:v>
                </c:pt>
                <c:pt idx="6">
                  <c:v>24.7</c:v>
                </c:pt>
                <c:pt idx="7">
                  <c:v>23.9</c:v>
                </c:pt>
                <c:pt idx="8">
                  <c:v>26.8</c:v>
                </c:pt>
                <c:pt idx="9">
                  <c:v>24</c:v>
                </c:pt>
                <c:pt idx="10">
                  <c:v>22.6</c:v>
                </c:pt>
                <c:pt idx="11">
                  <c:v>22.3</c:v>
                </c:pt>
                <c:pt idx="12">
                  <c:v>23.2</c:v>
                </c:pt>
                <c:pt idx="13">
                  <c:v>24.1</c:v>
                </c:pt>
                <c:pt idx="14">
                  <c:v>23.6</c:v>
                </c:pt>
              </c:numCache>
            </c:numRef>
          </c:val>
          <c:smooth val="0"/>
        </c:ser>
        <c:dLbls>
          <c:showLegendKey val="0"/>
          <c:showVal val="0"/>
          <c:showCatName val="0"/>
          <c:showSerName val="0"/>
          <c:showPercent val="0"/>
          <c:showBubbleSize val="0"/>
        </c:dLbls>
        <c:marker val="1"/>
        <c:smooth val="0"/>
        <c:axId val="185982976"/>
        <c:axId val="186021376"/>
      </c:lineChart>
      <c:catAx>
        <c:axId val="185982976"/>
        <c:scaling>
          <c:orientation val="minMax"/>
        </c:scaling>
        <c:delete val="0"/>
        <c:axPos val="b"/>
        <c:numFmt formatCode="General" sourceLinked="1"/>
        <c:majorTickMark val="out"/>
        <c:minorTickMark val="none"/>
        <c:tickLblPos val="nextTo"/>
        <c:crossAx val="186021376"/>
        <c:crosses val="autoZero"/>
        <c:auto val="1"/>
        <c:lblAlgn val="ctr"/>
        <c:lblOffset val="100"/>
        <c:noMultiLvlLbl val="0"/>
      </c:catAx>
      <c:valAx>
        <c:axId val="1860213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982976"/>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rail and inland waterways in inland freight transport, 2010-2024 (Percentage)</a:t>
            </a:r>
            <a:endParaRPr sz="1200" b="0"/>
          </a:p>
          <a:p>
            <a:pPr>
              <a:defRPr sz="1400">
                <a:latin typeface="Calibri"/>
                <a:ea typeface="Calibri"/>
                <a:cs typeface="Calibri"/>
              </a:defRPr>
            </a:pPr>
            <a:r>
              <a:rPr sz="1200" b="0"/>
              <a:t>SDG ind 09_60: freq=Annual, tra_mode=Inland waterways</a:t>
            </a:r>
          </a:p>
        </c:rich>
      </c:tx>
      <c:overlay val="0"/>
    </c:title>
    <c:autoTitleDeleted val="0"/>
    <c:plotArea>
      <c:layout/>
      <c:lineChart>
        <c:grouping val="standard"/>
        <c:varyColors val="0"/>
        <c:ser>
          <c:idx val="0"/>
          <c:order val="0"/>
          <c:tx>
            <c:strRef>
              <c:f>'09_60'!$A$43</c:f>
              <c:strCache>
                <c:ptCount val="1"/>
                <c:pt idx="0">
                  <c:v>European Union - 27 countries (from 2020)</c:v>
                </c:pt>
              </c:strCache>
            </c:strRef>
          </c:tx>
          <c:cat>
            <c:numRef>
              <c:f>'09_60'!$B$42:$P$42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'09_60'!$B$43:$P$43</c:f>
              <c:numCache>
                <c:formatCode>General</c:formatCode>
                <c:ptCount val="15"/>
                <c:pt idx="0">
                  <c:v>7.4</c:v>
                </c:pt>
                <c:pt idx="1">
                  <c:v>6.8</c:v>
                </c:pt>
                <c:pt idx="2">
                  <c:v>7.4</c:v>
                </c:pt>
                <c:pt idx="3">
                  <c:v>7.4</c:v>
                </c:pt>
                <c:pt idx="4">
                  <c:v>7.2</c:v>
                </c:pt>
                <c:pt idx="5">
                  <c:v>6.9</c:v>
                </c:pt>
                <c:pt idx="6">
                  <c:v>6.7</c:v>
                </c:pt>
                <c:pt idx="7">
                  <c:v>6.4</c:v>
                </c:pt>
                <c:pt idx="8">
                  <c:v>5.8</c:v>
                </c:pt>
                <c:pt idx="9">
                  <c:v>6</c:v>
                </c:pt>
                <c:pt idx="10">
                  <c:v>5.8</c:v>
                </c:pt>
                <c:pt idx="11">
                  <c:v>5.6</c:v>
                </c:pt>
                <c:pt idx="12">
                  <c:v>5.0999999999999996</c:v>
                </c:pt>
                <c:pt idx="13">
                  <c:v>5</c:v>
                </c:pt>
                <c:pt idx="14">
                  <c:v>5.2</c:v>
                </c:pt>
              </c:numCache>
            </c:numRef>
          </c:val>
          <c:smooth val="0"/>
        </c:ser>
        <c:ser>
          <c:idx val="1"/>
          <c:order val="1"/>
          <c:tx>
            <c:strRef>
              <c:f>'09_60'!$A$44</c:f>
              <c:strCache>
                <c:ptCount val="1"/>
                <c:pt idx="0">
                  <c:v>Netherlands</c:v>
                </c:pt>
              </c:strCache>
            </c:strRef>
          </c:tx>
          <c:cat>
            <c:numRef>
              <c:f>'09_60'!$B$42:$P$42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'09_60'!$B$44:$P$44</c:f>
              <c:numCache>
                <c:formatCode>General</c:formatCode>
                <c:ptCount val="15"/>
                <c:pt idx="0">
                  <c:v>45.8</c:v>
                </c:pt>
                <c:pt idx="1">
                  <c:v>45.6</c:v>
                </c:pt>
                <c:pt idx="2">
                  <c:v>46.8</c:v>
                </c:pt>
                <c:pt idx="3">
                  <c:v>45.5</c:v>
                </c:pt>
                <c:pt idx="4">
                  <c:v>45.5</c:v>
                </c:pt>
                <c:pt idx="5">
                  <c:v>44.6</c:v>
                </c:pt>
                <c:pt idx="6">
                  <c:v>43.7</c:v>
                </c:pt>
                <c:pt idx="7">
                  <c:v>44.1</c:v>
                </c:pt>
                <c:pt idx="8">
                  <c:v>42.5</c:v>
                </c:pt>
                <c:pt idx="9">
                  <c:v>41.9</c:v>
                </c:pt>
                <c:pt idx="10">
                  <c:v>41</c:v>
                </c:pt>
                <c:pt idx="11">
                  <c:v>41.6</c:v>
                </c:pt>
                <c:pt idx="12">
                  <c:v>41.1</c:v>
                </c:pt>
                <c:pt idx="13">
                  <c:v>40.9</c:v>
                </c:pt>
                <c:pt idx="14">
                  <c:v>40.4</c:v>
                </c:pt>
              </c:numCache>
            </c:numRef>
          </c:val>
          <c:smooth val="0"/>
        </c:ser>
        <c:ser>
          <c:idx val="2"/>
          <c:order val="2"/>
          <c:tx>
            <c:strRef>
              <c:f>'09_60'!$A$45</c:f>
              <c:strCache>
                <c:ptCount val="1"/>
                <c:pt idx="0">
                  <c:v>Poland</c:v>
                </c:pt>
              </c:strCache>
            </c:strRef>
          </c:tx>
          <c:cat>
            <c:numRef>
              <c:f>'09_60'!$B$42:$P$42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'09_60'!$B$45:$P$45</c:f>
              <c:numCache>
                <c:formatCode>General</c:formatCode>
                <c:ptCount val="15"/>
                <c:pt idx="0">
                  <c:v>0.1</c:v>
                </c:pt>
                <c:pt idx="1">
                  <c:v>0.1</c:v>
                </c:pt>
                <c:pt idx="2">
                  <c:v>0.1</c:v>
                </c:pt>
                <c:pt idx="3">
                  <c:v>0</c:v>
                </c:pt>
                <c:pt idx="4">
                  <c:v>0.1</c:v>
                </c:pt>
                <c:pt idx="5">
                  <c:v>0</c:v>
                </c:pt>
                <c:pt idx="6">
                  <c:v>0.1</c:v>
                </c:pt>
                <c:pt idx="7">
                  <c:v>0.1</c:v>
                </c:pt>
                <c:pt idx="8">
                  <c:v>0.1</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86946688"/>
        <c:axId val="186948224"/>
      </c:lineChart>
      <c:catAx>
        <c:axId val="186946688"/>
        <c:scaling>
          <c:orientation val="minMax"/>
        </c:scaling>
        <c:delete val="0"/>
        <c:axPos val="b"/>
        <c:numFmt formatCode="General" sourceLinked="1"/>
        <c:majorTickMark val="out"/>
        <c:minorTickMark val="none"/>
        <c:tickLblPos val="nextTo"/>
        <c:crossAx val="186948224"/>
        <c:crosses val="autoZero"/>
        <c:auto val="1"/>
        <c:lblAlgn val="ctr"/>
        <c:lblOffset val="100"/>
        <c:noMultiLvlLbl val="0"/>
      </c:catAx>
      <c:valAx>
        <c:axId val="1869482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6946688"/>
        <c:crosses val="autoZero"/>
        <c:crossBetween val="between"/>
      </c:valAx>
    </c:plotArea>
    <c:legend>
      <c:legendPos val="b"/>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Air emission intensity from industry, 2010-2024 (Grams per euro, chain linked volumes (2020))</a:t>
            </a:r>
            <a:endParaRPr lang="en-US" sz="1200" b="0"/>
          </a:p>
          <a:p>
            <a:pPr>
              <a:defRPr sz="1400">
                <a:latin typeface="Calibri"/>
                <a:ea typeface="Calibri"/>
                <a:cs typeface="Calibri"/>
              </a:defRPr>
            </a:pPr>
            <a:r>
              <a:rPr lang="en-US" sz="1200" b="0"/>
              <a:t>SDG ind 09_70: freq=Annual, airpol=Particulates &lt; 2.5µm, nace_r2=Manufacturing, na_item=Value added, gross</a:t>
            </a:r>
          </a:p>
        </c:rich>
      </c:tx>
      <c:layout/>
      <c:overlay val="0"/>
    </c:title>
    <c:autoTitleDeleted val="0"/>
    <c:plotArea>
      <c:layout/>
      <c:lineChart>
        <c:grouping val="standard"/>
        <c:varyColors val="0"/>
        <c:ser>
          <c:idx val="0"/>
          <c:order val="0"/>
          <c:tx>
            <c:strRef>
              <c:f>'09_70'!$A$23</c:f>
              <c:strCache>
                <c:ptCount val="1"/>
                <c:pt idx="0">
                  <c:v>European Union - 27 countries (from 2020)</c:v>
                </c:pt>
              </c:strCache>
            </c:strRef>
          </c:tx>
          <c:cat>
            <c:numRef>
              <c:f>'09_70'!$B$22:$P$22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'09_70'!$B$23:$P$23</c:f>
              <c:numCache>
                <c:formatCode>General</c:formatCode>
                <c:ptCount val="15"/>
                <c:pt idx="0">
                  <c:v>0.09</c:v>
                </c:pt>
                <c:pt idx="1">
                  <c:v>0.08</c:v>
                </c:pt>
                <c:pt idx="2">
                  <c:v>0.08</c:v>
                </c:pt>
                <c:pt idx="3">
                  <c:v>7.0000000000000007E-2</c:v>
                </c:pt>
                <c:pt idx="4">
                  <c:v>7.0000000000000007E-2</c:v>
                </c:pt>
                <c:pt idx="5">
                  <c:v>7.0000000000000007E-2</c:v>
                </c:pt>
                <c:pt idx="6">
                  <c:v>0.06</c:v>
                </c:pt>
                <c:pt idx="7">
                  <c:v>0.06</c:v>
                </c:pt>
                <c:pt idx="8">
                  <c:v>0.06</c:v>
                </c:pt>
                <c:pt idx="9">
                  <c:v>0.06</c:v>
                </c:pt>
                <c:pt idx="10">
                  <c:v>0.06</c:v>
                </c:pt>
                <c:pt idx="11">
                  <c:v>0.06</c:v>
                </c:pt>
                <c:pt idx="12">
                  <c:v>0.05</c:v>
                </c:pt>
                <c:pt idx="13">
                  <c:v>0.05</c:v>
                </c:pt>
                <c:pt idx="14">
                  <c:v>0</c:v>
                </c:pt>
              </c:numCache>
            </c:numRef>
          </c:val>
          <c:smooth val="0"/>
        </c:ser>
        <c:ser>
          <c:idx val="1"/>
          <c:order val="1"/>
          <c:tx>
            <c:strRef>
              <c:f>'09_70'!$A$24</c:f>
              <c:strCache>
                <c:ptCount val="1"/>
                <c:pt idx="0">
                  <c:v>Netherlands</c:v>
                </c:pt>
              </c:strCache>
            </c:strRef>
          </c:tx>
          <c:cat>
            <c:numRef>
              <c:f>'09_70'!$B$22:$P$22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'09_70'!$B$24:$P$24</c:f>
              <c:numCache>
                <c:formatCode>General</c:formatCode>
                <c:ptCount val="15"/>
                <c:pt idx="0">
                  <c:v>7.0000000000000007E-2</c:v>
                </c:pt>
                <c:pt idx="1">
                  <c:v>0.06</c:v>
                </c:pt>
                <c:pt idx="2">
                  <c:v>0.06</c:v>
                </c:pt>
                <c:pt idx="3">
                  <c:v>0.06</c:v>
                </c:pt>
                <c:pt idx="4">
                  <c:v>0.05</c:v>
                </c:pt>
                <c:pt idx="5">
                  <c:v>0.05</c:v>
                </c:pt>
                <c:pt idx="6">
                  <c:v>0.05</c:v>
                </c:pt>
                <c:pt idx="7">
                  <c:v>0.05</c:v>
                </c:pt>
                <c:pt idx="8">
                  <c:v>0.05</c:v>
                </c:pt>
                <c:pt idx="9">
                  <c:v>0.04</c:v>
                </c:pt>
                <c:pt idx="10">
                  <c:v>0.04</c:v>
                </c:pt>
                <c:pt idx="11">
                  <c:v>0.04</c:v>
                </c:pt>
                <c:pt idx="12">
                  <c:v>0.04</c:v>
                </c:pt>
                <c:pt idx="13">
                  <c:v>0.03</c:v>
                </c:pt>
                <c:pt idx="14">
                  <c:v>0</c:v>
                </c:pt>
              </c:numCache>
            </c:numRef>
          </c:val>
          <c:smooth val="0"/>
        </c:ser>
        <c:ser>
          <c:idx val="2"/>
          <c:order val="2"/>
          <c:tx>
            <c:strRef>
              <c:f>'09_70'!$A$25</c:f>
              <c:strCache>
                <c:ptCount val="1"/>
                <c:pt idx="0">
                  <c:v>Poland</c:v>
                </c:pt>
              </c:strCache>
            </c:strRef>
          </c:tx>
          <c:cat>
            <c:numRef>
              <c:f>'09_70'!$B$22:$P$22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'09_70'!$B$25:$P$25</c:f>
              <c:numCache>
                <c:formatCode>General</c:formatCode>
                <c:ptCount val="15"/>
                <c:pt idx="0">
                  <c:v>0.24</c:v>
                </c:pt>
                <c:pt idx="1">
                  <c:v>0.25</c:v>
                </c:pt>
                <c:pt idx="2">
                  <c:v>0.23</c:v>
                </c:pt>
                <c:pt idx="3">
                  <c:v>0.23</c:v>
                </c:pt>
                <c:pt idx="4">
                  <c:v>0.21</c:v>
                </c:pt>
                <c:pt idx="5">
                  <c:v>0.2</c:v>
                </c:pt>
                <c:pt idx="6">
                  <c:v>0.17</c:v>
                </c:pt>
                <c:pt idx="7">
                  <c:v>0.16</c:v>
                </c:pt>
                <c:pt idx="8">
                  <c:v>0.15</c:v>
                </c:pt>
                <c:pt idx="9">
                  <c:v>0.14000000000000001</c:v>
                </c:pt>
                <c:pt idx="10">
                  <c:v>0.13</c:v>
                </c:pt>
                <c:pt idx="11">
                  <c:v>0.14000000000000001</c:v>
                </c:pt>
                <c:pt idx="12">
                  <c:v>0.11</c:v>
                </c:pt>
                <c:pt idx="13">
                  <c:v>0.09</c:v>
                </c:pt>
                <c:pt idx="14">
                  <c:v>0</c:v>
                </c:pt>
              </c:numCache>
            </c:numRef>
          </c:val>
          <c:smooth val="0"/>
        </c:ser>
        <c:ser>
          <c:idx val="3"/>
          <c:order val="3"/>
          <c:tx>
            <c:strRef>
              <c:f>'09_70'!$A$26</c:f>
              <c:strCache>
                <c:ptCount val="1"/>
                <c:pt idx="0">
                  <c:v>Serbia</c:v>
                </c:pt>
              </c:strCache>
            </c:strRef>
          </c:tx>
          <c:cat>
            <c:numRef>
              <c:f>'09_70'!$B$22:$P$22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'09_70'!$B$26:$P$26</c:f>
              <c:numCache>
                <c:formatCode>General</c:formatCode>
                <c:ptCount val="15"/>
                <c:pt idx="0">
                  <c:v>0.46</c:v>
                </c:pt>
                <c:pt idx="1">
                  <c:v>0.53</c:v>
                </c:pt>
                <c:pt idx="2">
                  <c:v>0.51</c:v>
                </c:pt>
                <c:pt idx="3">
                  <c:v>0.49</c:v>
                </c:pt>
                <c:pt idx="4">
                  <c:v>0.44</c:v>
                </c:pt>
                <c:pt idx="5">
                  <c:v>0.49</c:v>
                </c:pt>
                <c:pt idx="6">
                  <c:v>0.54</c:v>
                </c:pt>
                <c:pt idx="7">
                  <c:v>0.56999999999999995</c:v>
                </c:pt>
                <c:pt idx="8">
                  <c:v>0.61</c:v>
                </c:pt>
                <c:pt idx="9">
                  <c:v>0.61</c:v>
                </c:pt>
                <c:pt idx="10">
                  <c:v>0.62</c:v>
                </c:pt>
                <c:pt idx="11">
                  <c:v>0.56000000000000005</c:v>
                </c:pt>
                <c:pt idx="12">
                  <c:v>0.55000000000000004</c:v>
                </c:pt>
                <c:pt idx="13">
                  <c:v>0.63</c:v>
                </c:pt>
                <c:pt idx="14">
                  <c:v>0</c:v>
                </c:pt>
              </c:numCache>
            </c:numRef>
          </c:val>
          <c:smooth val="0"/>
        </c:ser>
        <c:dLbls>
          <c:showLegendKey val="0"/>
          <c:showVal val="0"/>
          <c:showCatName val="0"/>
          <c:showSerName val="0"/>
          <c:showPercent val="0"/>
          <c:showBubbleSize val="0"/>
        </c:dLbls>
        <c:marker val="1"/>
        <c:smooth val="0"/>
        <c:axId val="187380096"/>
        <c:axId val="187381632"/>
      </c:lineChart>
      <c:catAx>
        <c:axId val="187380096"/>
        <c:scaling>
          <c:orientation val="minMax"/>
        </c:scaling>
        <c:delete val="0"/>
        <c:axPos val="b"/>
        <c:numFmt formatCode="General" sourceLinked="1"/>
        <c:majorTickMark val="out"/>
        <c:minorTickMark val="none"/>
        <c:tickLblPos val="nextTo"/>
        <c:crossAx val="187381632"/>
        <c:crosses val="autoZero"/>
        <c:auto val="1"/>
        <c:lblAlgn val="ctr"/>
        <c:lblOffset val="100"/>
        <c:noMultiLvlLbl val="0"/>
      </c:catAx>
      <c:valAx>
        <c:axId val="1873816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7380096"/>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Air emission intensity from industry, 2010-2024 (Grams per euro, chain linked volumes (2020))</a:t>
            </a:r>
            <a:endParaRPr lang="en-US" sz="1200" b="0"/>
          </a:p>
          <a:p>
            <a:pPr>
              <a:defRPr sz="1400">
                <a:latin typeface="Calibri"/>
                <a:ea typeface="Calibri"/>
                <a:cs typeface="Calibri"/>
              </a:defRPr>
            </a:pPr>
            <a:r>
              <a:rPr lang="en-US" sz="1200" b="0"/>
              <a:t>SDG ind 09_70: freq=Annual, airpol=Particulates &lt; 10µm, nace_r2=Manufacturing, na_item=Value added, gross</a:t>
            </a:r>
          </a:p>
        </c:rich>
      </c:tx>
      <c:layout/>
      <c:overlay val="0"/>
    </c:title>
    <c:autoTitleDeleted val="0"/>
    <c:plotArea>
      <c:layout/>
      <c:lineChart>
        <c:grouping val="standard"/>
        <c:varyColors val="0"/>
        <c:ser>
          <c:idx val="0"/>
          <c:order val="0"/>
          <c:tx>
            <c:strRef>
              <c:f>'09_70'!$A$34</c:f>
              <c:strCache>
                <c:ptCount val="1"/>
                <c:pt idx="0">
                  <c:v>European Union - 27 countries (from 2020)</c:v>
                </c:pt>
              </c:strCache>
            </c:strRef>
          </c:tx>
          <c:cat>
            <c:numRef>
              <c:f>'09_70'!$B$33:$P$33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'09_70'!$B$34:$P$34</c:f>
              <c:numCache>
                <c:formatCode>General</c:formatCode>
                <c:ptCount val="15"/>
                <c:pt idx="0">
                  <c:v>0.12</c:v>
                </c:pt>
                <c:pt idx="1">
                  <c:v>0.11</c:v>
                </c:pt>
                <c:pt idx="2">
                  <c:v>0.11</c:v>
                </c:pt>
                <c:pt idx="3">
                  <c:v>0.1</c:v>
                </c:pt>
                <c:pt idx="4">
                  <c:v>0.1</c:v>
                </c:pt>
                <c:pt idx="5">
                  <c:v>0.1</c:v>
                </c:pt>
                <c:pt idx="6">
                  <c:v>0.09</c:v>
                </c:pt>
                <c:pt idx="7">
                  <c:v>0.09</c:v>
                </c:pt>
                <c:pt idx="8">
                  <c:v>0.08</c:v>
                </c:pt>
                <c:pt idx="9">
                  <c:v>0.08</c:v>
                </c:pt>
                <c:pt idx="10">
                  <c:v>0.08</c:v>
                </c:pt>
                <c:pt idx="11">
                  <c:v>0.08</c:v>
                </c:pt>
                <c:pt idx="12">
                  <c:v>7.0000000000000007E-2</c:v>
                </c:pt>
                <c:pt idx="13">
                  <c:v>7.0000000000000007E-2</c:v>
                </c:pt>
                <c:pt idx="14">
                  <c:v>0</c:v>
                </c:pt>
              </c:numCache>
            </c:numRef>
          </c:val>
          <c:smooth val="0"/>
        </c:ser>
        <c:ser>
          <c:idx val="1"/>
          <c:order val="1"/>
          <c:tx>
            <c:strRef>
              <c:f>'09_70'!$A$35</c:f>
              <c:strCache>
                <c:ptCount val="1"/>
                <c:pt idx="0">
                  <c:v>Netherlands</c:v>
                </c:pt>
              </c:strCache>
            </c:strRef>
          </c:tx>
          <c:cat>
            <c:numRef>
              <c:f>'09_70'!$B$33:$P$33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'09_70'!$B$35:$P$35</c:f>
              <c:numCache>
                <c:formatCode>General</c:formatCode>
                <c:ptCount val="15"/>
                <c:pt idx="0">
                  <c:v>0.11</c:v>
                </c:pt>
                <c:pt idx="1">
                  <c:v>0.11</c:v>
                </c:pt>
                <c:pt idx="2">
                  <c:v>0.1</c:v>
                </c:pt>
                <c:pt idx="3">
                  <c:v>0.1</c:v>
                </c:pt>
                <c:pt idx="4">
                  <c:v>0.09</c:v>
                </c:pt>
                <c:pt idx="5">
                  <c:v>0.09</c:v>
                </c:pt>
                <c:pt idx="6">
                  <c:v>0.09</c:v>
                </c:pt>
                <c:pt idx="7">
                  <c:v>0.09</c:v>
                </c:pt>
                <c:pt idx="8">
                  <c:v>0.08</c:v>
                </c:pt>
                <c:pt idx="9">
                  <c:v>0.08</c:v>
                </c:pt>
                <c:pt idx="10">
                  <c:v>0.08</c:v>
                </c:pt>
                <c:pt idx="11">
                  <c:v>7.0000000000000007E-2</c:v>
                </c:pt>
                <c:pt idx="12">
                  <c:v>7.0000000000000007E-2</c:v>
                </c:pt>
                <c:pt idx="13">
                  <c:v>0.06</c:v>
                </c:pt>
                <c:pt idx="14">
                  <c:v>0.06</c:v>
                </c:pt>
              </c:numCache>
            </c:numRef>
          </c:val>
          <c:smooth val="0"/>
        </c:ser>
        <c:ser>
          <c:idx val="2"/>
          <c:order val="2"/>
          <c:tx>
            <c:strRef>
              <c:f>'09_70'!$A$36</c:f>
              <c:strCache>
                <c:ptCount val="1"/>
                <c:pt idx="0">
                  <c:v>Poland</c:v>
                </c:pt>
              </c:strCache>
            </c:strRef>
          </c:tx>
          <c:cat>
            <c:numRef>
              <c:f>'09_70'!$B$33:$P$33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'09_70'!$B$36:$P$36</c:f>
              <c:numCache>
                <c:formatCode>General</c:formatCode>
                <c:ptCount val="15"/>
                <c:pt idx="0">
                  <c:v>0.32</c:v>
                </c:pt>
                <c:pt idx="1">
                  <c:v>0.33</c:v>
                </c:pt>
                <c:pt idx="2">
                  <c:v>0.31</c:v>
                </c:pt>
                <c:pt idx="3">
                  <c:v>0.31</c:v>
                </c:pt>
                <c:pt idx="4">
                  <c:v>0.28999999999999998</c:v>
                </c:pt>
                <c:pt idx="5">
                  <c:v>0.26</c:v>
                </c:pt>
                <c:pt idx="6">
                  <c:v>0.23</c:v>
                </c:pt>
                <c:pt idx="7">
                  <c:v>0.23</c:v>
                </c:pt>
                <c:pt idx="8">
                  <c:v>0.21</c:v>
                </c:pt>
                <c:pt idx="9">
                  <c:v>0.19</c:v>
                </c:pt>
                <c:pt idx="10">
                  <c:v>0.18</c:v>
                </c:pt>
                <c:pt idx="11">
                  <c:v>0.2</c:v>
                </c:pt>
                <c:pt idx="12">
                  <c:v>0.16</c:v>
                </c:pt>
                <c:pt idx="13">
                  <c:v>0.14000000000000001</c:v>
                </c:pt>
                <c:pt idx="14">
                  <c:v>0</c:v>
                </c:pt>
              </c:numCache>
            </c:numRef>
          </c:val>
          <c:smooth val="0"/>
        </c:ser>
        <c:ser>
          <c:idx val="3"/>
          <c:order val="3"/>
          <c:tx>
            <c:strRef>
              <c:f>'09_70'!$A$37</c:f>
              <c:strCache>
                <c:ptCount val="1"/>
                <c:pt idx="0">
                  <c:v>Serbia</c:v>
                </c:pt>
              </c:strCache>
            </c:strRef>
          </c:tx>
          <c:cat>
            <c:numRef>
              <c:f>'09_70'!$B$33:$P$33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'09_70'!$B$37:$P$37</c:f>
              <c:numCache>
                <c:formatCode>General</c:formatCode>
                <c:ptCount val="15"/>
                <c:pt idx="0">
                  <c:v>0.66</c:v>
                </c:pt>
                <c:pt idx="1">
                  <c:v>0.75</c:v>
                </c:pt>
                <c:pt idx="2">
                  <c:v>0.71</c:v>
                </c:pt>
                <c:pt idx="3">
                  <c:v>0.68</c:v>
                </c:pt>
                <c:pt idx="4">
                  <c:v>0.6</c:v>
                </c:pt>
                <c:pt idx="5">
                  <c:v>0.64</c:v>
                </c:pt>
                <c:pt idx="6">
                  <c:v>0.72</c:v>
                </c:pt>
                <c:pt idx="7">
                  <c:v>0.74</c:v>
                </c:pt>
                <c:pt idx="8">
                  <c:v>0.82</c:v>
                </c:pt>
                <c:pt idx="9">
                  <c:v>0.8</c:v>
                </c:pt>
                <c:pt idx="10">
                  <c:v>0.81</c:v>
                </c:pt>
                <c:pt idx="11">
                  <c:v>0.72</c:v>
                </c:pt>
                <c:pt idx="12">
                  <c:v>0.72</c:v>
                </c:pt>
                <c:pt idx="13">
                  <c:v>0.85</c:v>
                </c:pt>
                <c:pt idx="14">
                  <c:v>0</c:v>
                </c:pt>
              </c:numCache>
            </c:numRef>
          </c:val>
          <c:smooth val="0"/>
        </c:ser>
        <c:dLbls>
          <c:showLegendKey val="0"/>
          <c:showVal val="0"/>
          <c:showCatName val="0"/>
          <c:showSerName val="0"/>
          <c:showPercent val="0"/>
          <c:showBubbleSize val="0"/>
        </c:dLbls>
        <c:marker val="1"/>
        <c:smooth val="0"/>
        <c:axId val="188116992"/>
        <c:axId val="188118528"/>
      </c:lineChart>
      <c:catAx>
        <c:axId val="188116992"/>
        <c:scaling>
          <c:orientation val="minMax"/>
        </c:scaling>
        <c:delete val="0"/>
        <c:axPos val="b"/>
        <c:numFmt formatCode="General" sourceLinked="1"/>
        <c:majorTickMark val="out"/>
        <c:minorTickMark val="none"/>
        <c:tickLblPos val="nextTo"/>
        <c:crossAx val="188118528"/>
        <c:crosses val="autoZero"/>
        <c:auto val="1"/>
        <c:lblAlgn val="ctr"/>
        <c:lblOffset val="100"/>
        <c:noMultiLvlLbl val="0"/>
      </c:catAx>
      <c:valAx>
        <c:axId val="1881185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8116992"/>
        <c:crosses val="autoZero"/>
        <c:crossBetween val="between"/>
      </c:valAx>
    </c:plotArea>
    <c:legend>
      <c:legendPos val="b"/>
      <c:layout/>
      <c:overlay val="0"/>
    </c:legend>
    <c:plotVisOnly val="1"/>
    <c:dispBlanksAs val="gap"/>
    <c:showDLblsOverMax val="0"/>
  </c:chart>
  <c:spPr>
    <a:ln>
      <a:solidFill>
        <a:srgbClr val="FD6925"/>
      </a:solidFill>
      <a:prstDash val="solid"/>
    </a:ln>
  </c:sp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Purchasing power adjusted GDP per capita, 2010-2025 (Percentage)</a:t>
            </a:r>
            <a:endParaRPr lang="en-US" sz="1200" b="0"/>
          </a:p>
          <a:p>
            <a:pPr>
              <a:defRPr sz="1400">
                <a:latin typeface="Calibri"/>
                <a:ea typeface="Calibri"/>
                <a:cs typeface="Calibri"/>
              </a:defRPr>
            </a:pPr>
            <a:r>
              <a:rPr lang="en-US" sz="1200" b="0"/>
              <a:t>SDG ind 10_10: freq=Annual, indic_ppp=Real expenditure per capita (in PPS_EU27_2020), ppp_cat18=Gross domestic product</a:t>
            </a:r>
          </a:p>
        </c:rich>
      </c:tx>
      <c:layout/>
      <c:overlay val="0"/>
    </c:title>
    <c:autoTitleDeleted val="0"/>
    <c:plotArea>
      <c:layout/>
      <c:lineChart>
        <c:grouping val="standard"/>
        <c:varyColors val="0"/>
        <c:ser>
          <c:idx val="0"/>
          <c:order val="0"/>
          <c:tx>
            <c:strRef>
              <c:f>'10_10'!$A$24</c:f>
              <c:strCache>
                <c:ptCount val="1"/>
                <c:pt idx="0">
                  <c:v>European Union - 27 countries (from 2020)</c:v>
                </c:pt>
              </c:strCache>
            </c:strRef>
          </c:tx>
          <c:cat>
            <c:numRef>
              <c:f>'10_10'!$B$23:$Q$23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'10_10'!$B$24:$Q$24</c:f>
              <c:numCache>
                <c:formatCode>General</c:formatCode>
                <c:ptCount val="16"/>
                <c:pt idx="0">
                  <c:v>25100</c:v>
                </c:pt>
                <c:pt idx="1">
                  <c:v>25900</c:v>
                </c:pt>
                <c:pt idx="2">
                  <c:v>26000</c:v>
                </c:pt>
                <c:pt idx="3">
                  <c:v>26200</c:v>
                </c:pt>
                <c:pt idx="4">
                  <c:v>26800</c:v>
                </c:pt>
                <c:pt idx="5">
                  <c:v>27800</c:v>
                </c:pt>
                <c:pt idx="6">
                  <c:v>28500</c:v>
                </c:pt>
                <c:pt idx="7">
                  <c:v>29600</c:v>
                </c:pt>
                <c:pt idx="8">
                  <c:v>30600</c:v>
                </c:pt>
                <c:pt idx="9">
                  <c:v>31600</c:v>
                </c:pt>
                <c:pt idx="10">
                  <c:v>30400</c:v>
                </c:pt>
                <c:pt idx="11">
                  <c:v>33200</c:v>
                </c:pt>
                <c:pt idx="12">
                  <c:v>36100</c:v>
                </c:pt>
                <c:pt idx="13">
                  <c:v>38400</c:v>
                </c:pt>
                <c:pt idx="14">
                  <c:v>39900</c:v>
                </c:pt>
                <c:pt idx="15">
                  <c:v>41600</c:v>
                </c:pt>
              </c:numCache>
            </c:numRef>
          </c:val>
          <c:smooth val="0"/>
        </c:ser>
        <c:ser>
          <c:idx val="1"/>
          <c:order val="1"/>
          <c:tx>
            <c:strRef>
              <c:f>'10_10'!$A$25</c:f>
              <c:strCache>
                <c:ptCount val="1"/>
                <c:pt idx="0">
                  <c:v>Netherlands</c:v>
                </c:pt>
              </c:strCache>
            </c:strRef>
          </c:tx>
          <c:cat>
            <c:numRef>
              <c:f>'10_10'!$B$23:$Q$23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'10_10'!$B$25:$Q$25</c:f>
              <c:numCache>
                <c:formatCode>General</c:formatCode>
                <c:ptCount val="16"/>
                <c:pt idx="0">
                  <c:v>34300</c:v>
                </c:pt>
                <c:pt idx="1">
                  <c:v>35000</c:v>
                </c:pt>
                <c:pt idx="2">
                  <c:v>35200</c:v>
                </c:pt>
                <c:pt idx="3">
                  <c:v>35800</c:v>
                </c:pt>
                <c:pt idx="4">
                  <c:v>35700</c:v>
                </c:pt>
                <c:pt idx="5">
                  <c:v>36600</c:v>
                </c:pt>
                <c:pt idx="6">
                  <c:v>36900</c:v>
                </c:pt>
                <c:pt idx="7">
                  <c:v>38500</c:v>
                </c:pt>
                <c:pt idx="8">
                  <c:v>39900</c:v>
                </c:pt>
                <c:pt idx="9">
                  <c:v>40500</c:v>
                </c:pt>
                <c:pt idx="10">
                  <c:v>40000</c:v>
                </c:pt>
                <c:pt idx="11">
                  <c:v>43700</c:v>
                </c:pt>
                <c:pt idx="12">
                  <c:v>48500</c:v>
                </c:pt>
                <c:pt idx="13">
                  <c:v>50200</c:v>
                </c:pt>
                <c:pt idx="14">
                  <c:v>53500</c:v>
                </c:pt>
                <c:pt idx="15">
                  <c:v>55600</c:v>
                </c:pt>
              </c:numCache>
            </c:numRef>
          </c:val>
          <c:smooth val="0"/>
        </c:ser>
        <c:ser>
          <c:idx val="2"/>
          <c:order val="2"/>
          <c:tx>
            <c:strRef>
              <c:f>'10_10'!$A$26</c:f>
              <c:strCache>
                <c:ptCount val="1"/>
                <c:pt idx="0">
                  <c:v>Poland</c:v>
                </c:pt>
              </c:strCache>
            </c:strRef>
          </c:tx>
          <c:cat>
            <c:numRef>
              <c:f>'10_10'!$B$23:$Q$23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'10_10'!$B$26:$Q$26</c:f>
              <c:numCache>
                <c:formatCode>General</c:formatCode>
                <c:ptCount val="16"/>
                <c:pt idx="0">
                  <c:v>15900</c:v>
                </c:pt>
                <c:pt idx="1">
                  <c:v>17000</c:v>
                </c:pt>
                <c:pt idx="2">
                  <c:v>17500</c:v>
                </c:pt>
                <c:pt idx="3">
                  <c:v>17600</c:v>
                </c:pt>
                <c:pt idx="4">
                  <c:v>18300</c:v>
                </c:pt>
                <c:pt idx="5">
                  <c:v>19400</c:v>
                </c:pt>
                <c:pt idx="6">
                  <c:v>19700</c:v>
                </c:pt>
                <c:pt idx="7">
                  <c:v>20700</c:v>
                </c:pt>
                <c:pt idx="8">
                  <c:v>21900</c:v>
                </c:pt>
                <c:pt idx="9">
                  <c:v>23300</c:v>
                </c:pt>
                <c:pt idx="10">
                  <c:v>23900</c:v>
                </c:pt>
                <c:pt idx="11">
                  <c:v>26200</c:v>
                </c:pt>
                <c:pt idx="12">
                  <c:v>28100</c:v>
                </c:pt>
                <c:pt idx="13">
                  <c:v>29500</c:v>
                </c:pt>
                <c:pt idx="14">
                  <c:v>31300</c:v>
                </c:pt>
                <c:pt idx="15">
                  <c:v>33700</c:v>
                </c:pt>
              </c:numCache>
            </c:numRef>
          </c:val>
          <c:smooth val="0"/>
        </c:ser>
        <c:ser>
          <c:idx val="3"/>
          <c:order val="3"/>
          <c:tx>
            <c:strRef>
              <c:f>'10_10'!$A$27</c:f>
              <c:strCache>
                <c:ptCount val="1"/>
                <c:pt idx="0">
                  <c:v>Serbia</c:v>
                </c:pt>
              </c:strCache>
            </c:strRef>
          </c:tx>
          <c:cat>
            <c:numRef>
              <c:f>'10_10'!$B$23:$Q$23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'10_10'!$B$27:$Q$27</c:f>
              <c:numCache>
                <c:formatCode>General</c:formatCode>
                <c:ptCount val="16"/>
                <c:pt idx="0">
                  <c:v>10100</c:v>
                </c:pt>
                <c:pt idx="1">
                  <c:v>10700</c:v>
                </c:pt>
                <c:pt idx="2">
                  <c:v>10700</c:v>
                </c:pt>
                <c:pt idx="3">
                  <c:v>11000</c:v>
                </c:pt>
                <c:pt idx="4">
                  <c:v>11000</c:v>
                </c:pt>
                <c:pt idx="5">
                  <c:v>11200</c:v>
                </c:pt>
                <c:pt idx="6">
                  <c:v>11400</c:v>
                </c:pt>
                <c:pt idx="7">
                  <c:v>11900</c:v>
                </c:pt>
                <c:pt idx="8">
                  <c:v>12500</c:v>
                </c:pt>
                <c:pt idx="9">
                  <c:v>13400</c:v>
                </c:pt>
                <c:pt idx="10">
                  <c:v>13400</c:v>
                </c:pt>
                <c:pt idx="11">
                  <c:v>14900</c:v>
                </c:pt>
                <c:pt idx="12">
                  <c:v>16100</c:v>
                </c:pt>
                <c:pt idx="13">
                  <c:v>18600</c:v>
                </c:pt>
                <c:pt idx="14">
                  <c:v>20600</c:v>
                </c:pt>
                <c:pt idx="15">
                  <c:v>0</c:v>
                </c:pt>
              </c:numCache>
            </c:numRef>
          </c:val>
          <c:smooth val="0"/>
        </c:ser>
        <c:dLbls>
          <c:showLegendKey val="0"/>
          <c:showVal val="0"/>
          <c:showCatName val="0"/>
          <c:showSerName val="0"/>
          <c:showPercent val="0"/>
          <c:showBubbleSize val="0"/>
        </c:dLbls>
        <c:marker val="1"/>
        <c:smooth val="0"/>
        <c:axId val="180904704"/>
        <c:axId val="180955008"/>
      </c:lineChart>
      <c:catAx>
        <c:axId val="180904704"/>
        <c:scaling>
          <c:orientation val="minMax"/>
        </c:scaling>
        <c:delete val="0"/>
        <c:axPos val="b"/>
        <c:numFmt formatCode="General" sourceLinked="1"/>
        <c:majorTickMark val="out"/>
        <c:minorTickMark val="none"/>
        <c:tickLblPos val="nextTo"/>
        <c:crossAx val="180955008"/>
        <c:crosses val="autoZero"/>
        <c:auto val="1"/>
        <c:lblAlgn val="ctr"/>
        <c:lblOffset val="100"/>
        <c:noMultiLvlLbl val="0"/>
      </c:catAx>
      <c:valAx>
        <c:axId val="1809550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0904704"/>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In work at-risk-of-poverty rate, 2010-2025 (Percentage)</a:t>
            </a:r>
            <a:endParaRPr lang="en-US" sz="1200" b="0"/>
          </a:p>
          <a:p>
            <a:pPr>
              <a:defRPr sz="1400">
                <a:latin typeface="Calibri"/>
                <a:ea typeface="Calibri"/>
                <a:cs typeface="Calibri"/>
              </a:defRPr>
            </a:pPr>
            <a:r>
              <a:rPr lang="en-US" sz="1200" b="0"/>
              <a:t>SDG ind 01_41: freq=Annual, wstatus=Employed persons, sex=Total, age=18 years or over</a:t>
            </a:r>
          </a:p>
        </c:rich>
      </c:tx>
      <c:layout/>
      <c:overlay val="0"/>
    </c:title>
    <c:autoTitleDeleted val="0"/>
    <c:plotArea>
      <c:layout/>
      <c:lineChart>
        <c:grouping val="standard"/>
        <c:varyColors val="0"/>
        <c:ser>
          <c:idx val="0"/>
          <c:order val="0"/>
          <c:tx>
            <c:strRef>
              <c:f>'01_41'!$A$23</c:f>
              <c:strCache>
                <c:ptCount val="1"/>
                <c:pt idx="0">
                  <c:v>European Union - 27 countries (from 2020)</c:v>
                </c:pt>
              </c:strCache>
            </c:strRef>
          </c:tx>
          <c:cat>
            <c:numRef>
              <c:f>'01_41'!$B$22:$Q$22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'01_41'!$B$23:$Q$23</c:f>
              <c:numCache>
                <c:formatCode>General</c:formatCode>
                <c:ptCount val="16"/>
                <c:pt idx="0">
                  <c:v>8.5</c:v>
                </c:pt>
                <c:pt idx="1">
                  <c:v>9</c:v>
                </c:pt>
                <c:pt idx="2">
                  <c:v>8.9</c:v>
                </c:pt>
                <c:pt idx="3">
                  <c:v>9.1</c:v>
                </c:pt>
                <c:pt idx="4">
                  <c:v>9.6</c:v>
                </c:pt>
                <c:pt idx="5">
                  <c:v>9.6999999999999993</c:v>
                </c:pt>
                <c:pt idx="6">
                  <c:v>9.8000000000000007</c:v>
                </c:pt>
                <c:pt idx="7">
                  <c:v>9.5</c:v>
                </c:pt>
                <c:pt idx="8">
                  <c:v>9.3000000000000007</c:v>
                </c:pt>
                <c:pt idx="9">
                  <c:v>9.1</c:v>
                </c:pt>
                <c:pt idx="10">
                  <c:v>8.8000000000000007</c:v>
                </c:pt>
                <c:pt idx="11">
                  <c:v>8.9</c:v>
                </c:pt>
                <c:pt idx="12">
                  <c:v>8.5</c:v>
                </c:pt>
                <c:pt idx="13">
                  <c:v>8.3000000000000007</c:v>
                </c:pt>
                <c:pt idx="14">
                  <c:v>8.1999999999999993</c:v>
                </c:pt>
                <c:pt idx="15">
                  <c:v>0</c:v>
                </c:pt>
              </c:numCache>
            </c:numRef>
          </c:val>
          <c:smooth val="0"/>
        </c:ser>
        <c:ser>
          <c:idx val="1"/>
          <c:order val="1"/>
          <c:tx>
            <c:strRef>
              <c:f>'01_41'!$A$24</c:f>
              <c:strCache>
                <c:ptCount val="1"/>
                <c:pt idx="0">
                  <c:v>Netherlands</c:v>
                </c:pt>
              </c:strCache>
            </c:strRef>
          </c:tx>
          <c:cat>
            <c:numRef>
              <c:f>'01_41'!$B$22:$Q$22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'01_41'!$B$24:$Q$24</c:f>
              <c:numCache>
                <c:formatCode>General</c:formatCode>
                <c:ptCount val="16"/>
                <c:pt idx="0">
                  <c:v>5.0999999999999996</c:v>
                </c:pt>
                <c:pt idx="1">
                  <c:v>5.4</c:v>
                </c:pt>
                <c:pt idx="2">
                  <c:v>4.5999999999999996</c:v>
                </c:pt>
                <c:pt idx="3">
                  <c:v>4.5</c:v>
                </c:pt>
                <c:pt idx="4">
                  <c:v>5.3</c:v>
                </c:pt>
                <c:pt idx="5">
                  <c:v>5</c:v>
                </c:pt>
                <c:pt idx="6">
                  <c:v>5.6</c:v>
                </c:pt>
                <c:pt idx="7">
                  <c:v>6.1</c:v>
                </c:pt>
                <c:pt idx="8">
                  <c:v>6.1</c:v>
                </c:pt>
                <c:pt idx="9">
                  <c:v>5.5</c:v>
                </c:pt>
                <c:pt idx="10">
                  <c:v>5.6</c:v>
                </c:pt>
                <c:pt idx="11">
                  <c:v>5.2</c:v>
                </c:pt>
                <c:pt idx="12">
                  <c:v>5</c:v>
                </c:pt>
                <c:pt idx="13">
                  <c:v>5.2</c:v>
                </c:pt>
                <c:pt idx="14">
                  <c:v>4.7</c:v>
                </c:pt>
                <c:pt idx="15">
                  <c:v>5.3</c:v>
                </c:pt>
              </c:numCache>
            </c:numRef>
          </c:val>
          <c:smooth val="0"/>
        </c:ser>
        <c:ser>
          <c:idx val="2"/>
          <c:order val="2"/>
          <c:tx>
            <c:strRef>
              <c:f>'01_41'!$A$25</c:f>
              <c:strCache>
                <c:ptCount val="1"/>
                <c:pt idx="0">
                  <c:v>Poland</c:v>
                </c:pt>
              </c:strCache>
            </c:strRef>
          </c:tx>
          <c:cat>
            <c:numRef>
              <c:f>'01_41'!$B$22:$Q$22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'01_41'!$B$25:$Q$25</c:f>
              <c:numCache>
                <c:formatCode>General</c:formatCode>
                <c:ptCount val="16"/>
                <c:pt idx="0">
                  <c:v>11.4</c:v>
                </c:pt>
                <c:pt idx="1">
                  <c:v>11.1</c:v>
                </c:pt>
                <c:pt idx="2">
                  <c:v>10.4</c:v>
                </c:pt>
                <c:pt idx="3">
                  <c:v>10.7</c:v>
                </c:pt>
                <c:pt idx="4">
                  <c:v>10.6</c:v>
                </c:pt>
                <c:pt idx="5">
                  <c:v>11.2</c:v>
                </c:pt>
                <c:pt idx="6">
                  <c:v>10.8</c:v>
                </c:pt>
                <c:pt idx="7">
                  <c:v>9.9</c:v>
                </c:pt>
                <c:pt idx="8">
                  <c:v>9.6999999999999993</c:v>
                </c:pt>
                <c:pt idx="9">
                  <c:v>9.6999999999999993</c:v>
                </c:pt>
                <c:pt idx="10">
                  <c:v>9.6</c:v>
                </c:pt>
                <c:pt idx="11">
                  <c:v>8.9</c:v>
                </c:pt>
                <c:pt idx="12">
                  <c:v>9.1</c:v>
                </c:pt>
                <c:pt idx="13">
                  <c:v>9</c:v>
                </c:pt>
                <c:pt idx="14">
                  <c:v>9.1</c:v>
                </c:pt>
                <c:pt idx="15">
                  <c:v>8.4</c:v>
                </c:pt>
              </c:numCache>
            </c:numRef>
          </c:val>
          <c:smooth val="0"/>
        </c:ser>
        <c:ser>
          <c:idx val="3"/>
          <c:order val="3"/>
          <c:tx>
            <c:strRef>
              <c:f>'01_41'!$A$26</c:f>
              <c:strCache>
                <c:ptCount val="1"/>
                <c:pt idx="0">
                  <c:v>Serbia</c:v>
                </c:pt>
              </c:strCache>
            </c:strRef>
          </c:tx>
          <c:cat>
            <c:numRef>
              <c:f>'01_41'!$B$22:$Q$22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'01_41'!$B$26:$Q$26</c:f>
              <c:numCache>
                <c:formatCode>General</c:formatCode>
                <c:ptCount val="16"/>
                <c:pt idx="0">
                  <c:v>0</c:v>
                </c:pt>
                <c:pt idx="1">
                  <c:v>0</c:v>
                </c:pt>
                <c:pt idx="2">
                  <c:v>0</c:v>
                </c:pt>
                <c:pt idx="3">
                  <c:v>14.9</c:v>
                </c:pt>
                <c:pt idx="4">
                  <c:v>14</c:v>
                </c:pt>
                <c:pt idx="5">
                  <c:v>13.3</c:v>
                </c:pt>
                <c:pt idx="6">
                  <c:v>11.9</c:v>
                </c:pt>
                <c:pt idx="7">
                  <c:v>10.8</c:v>
                </c:pt>
                <c:pt idx="8">
                  <c:v>10</c:v>
                </c:pt>
                <c:pt idx="9">
                  <c:v>8.5</c:v>
                </c:pt>
                <c:pt idx="10">
                  <c:v>7.8</c:v>
                </c:pt>
                <c:pt idx="11">
                  <c:v>6.2</c:v>
                </c:pt>
                <c:pt idx="12">
                  <c:v>6</c:v>
                </c:pt>
                <c:pt idx="13">
                  <c:v>5.8</c:v>
                </c:pt>
                <c:pt idx="14">
                  <c:v>5.9</c:v>
                </c:pt>
                <c:pt idx="15">
                  <c:v>0</c:v>
                </c:pt>
              </c:numCache>
            </c:numRef>
          </c:val>
          <c:smooth val="0"/>
        </c:ser>
        <c:dLbls>
          <c:showLegendKey val="0"/>
          <c:showVal val="0"/>
          <c:showCatName val="0"/>
          <c:showSerName val="0"/>
          <c:showPercent val="0"/>
          <c:showBubbleSize val="0"/>
        </c:dLbls>
        <c:marker val="1"/>
        <c:smooth val="0"/>
        <c:axId val="11897856"/>
        <c:axId val="11911936"/>
      </c:lineChart>
      <c:catAx>
        <c:axId val="11897856"/>
        <c:scaling>
          <c:orientation val="minMax"/>
        </c:scaling>
        <c:delete val="0"/>
        <c:axPos val="b"/>
        <c:numFmt formatCode="General" sourceLinked="1"/>
        <c:majorTickMark val="out"/>
        <c:minorTickMark val="none"/>
        <c:tickLblPos val="nextTo"/>
        <c:crossAx val="11911936"/>
        <c:crosses val="autoZero"/>
        <c:auto val="1"/>
        <c:lblAlgn val="ctr"/>
        <c:lblOffset val="100"/>
        <c:noMultiLvlLbl val="0"/>
      </c:catAx>
      <c:valAx>
        <c:axId val="119119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897856"/>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Purchasing power adjusted GDP per capita, 2010-2025 (Percentage)</a:t>
            </a:r>
            <a:endParaRPr lang="en-US" sz="1200" b="0"/>
          </a:p>
          <a:p>
            <a:pPr>
              <a:defRPr sz="1400">
                <a:latin typeface="Calibri"/>
                <a:ea typeface="Calibri"/>
                <a:cs typeface="Calibri"/>
              </a:defRPr>
            </a:pPr>
            <a:r>
              <a:rPr lang="en-US" sz="1200" b="0"/>
              <a:t>SDG ind 10_10: freq=Annual, indic_ppp=Volume indices of real expenditure per capita (in PPS_EU27_2020=100), ppp_cat18=Gross domestic product</a:t>
            </a:r>
          </a:p>
        </c:rich>
      </c:tx>
      <c:layout/>
      <c:overlay val="0"/>
    </c:title>
    <c:autoTitleDeleted val="0"/>
    <c:plotArea>
      <c:layout/>
      <c:lineChart>
        <c:grouping val="standard"/>
        <c:varyColors val="0"/>
        <c:ser>
          <c:idx val="0"/>
          <c:order val="0"/>
          <c:tx>
            <c:strRef>
              <c:f>'10_10'!$A$36</c:f>
              <c:strCache>
                <c:ptCount val="1"/>
                <c:pt idx="0">
                  <c:v>European Union - 27 countries (from 2020)</c:v>
                </c:pt>
              </c:strCache>
            </c:strRef>
          </c:tx>
          <c:cat>
            <c:numRef>
              <c:f>'10_10'!$B$35:$Q$35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'10_10'!$B$36:$Q$36</c:f>
              <c:numCache>
                <c:formatCode>General</c:formatCode>
                <c:ptCount val="1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numCache>
            </c:numRef>
          </c:val>
          <c:smooth val="0"/>
        </c:ser>
        <c:ser>
          <c:idx val="1"/>
          <c:order val="1"/>
          <c:tx>
            <c:strRef>
              <c:f>'10_10'!$A$37</c:f>
              <c:strCache>
                <c:ptCount val="1"/>
                <c:pt idx="0">
                  <c:v>Netherlands</c:v>
                </c:pt>
              </c:strCache>
            </c:strRef>
          </c:tx>
          <c:cat>
            <c:numRef>
              <c:f>'10_10'!$B$35:$Q$35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'10_10'!$B$37:$Q$37</c:f>
              <c:numCache>
                <c:formatCode>General</c:formatCode>
                <c:ptCount val="16"/>
                <c:pt idx="0">
                  <c:v>137</c:v>
                </c:pt>
                <c:pt idx="1">
                  <c:v>135</c:v>
                </c:pt>
                <c:pt idx="2">
                  <c:v>135</c:v>
                </c:pt>
                <c:pt idx="3">
                  <c:v>136</c:v>
                </c:pt>
                <c:pt idx="4">
                  <c:v>133</c:v>
                </c:pt>
                <c:pt idx="5">
                  <c:v>132</c:v>
                </c:pt>
                <c:pt idx="6">
                  <c:v>130</c:v>
                </c:pt>
                <c:pt idx="7">
                  <c:v>130</c:v>
                </c:pt>
                <c:pt idx="8">
                  <c:v>130</c:v>
                </c:pt>
                <c:pt idx="9">
                  <c:v>128</c:v>
                </c:pt>
                <c:pt idx="10">
                  <c:v>131</c:v>
                </c:pt>
                <c:pt idx="11">
                  <c:v>132</c:v>
                </c:pt>
                <c:pt idx="12">
                  <c:v>134</c:v>
                </c:pt>
                <c:pt idx="13">
                  <c:v>131</c:v>
                </c:pt>
                <c:pt idx="14">
                  <c:v>134</c:v>
                </c:pt>
                <c:pt idx="15">
                  <c:v>134</c:v>
                </c:pt>
              </c:numCache>
            </c:numRef>
          </c:val>
          <c:smooth val="0"/>
        </c:ser>
        <c:ser>
          <c:idx val="2"/>
          <c:order val="2"/>
          <c:tx>
            <c:strRef>
              <c:f>'10_10'!$A$38</c:f>
              <c:strCache>
                <c:ptCount val="1"/>
                <c:pt idx="0">
                  <c:v>Poland</c:v>
                </c:pt>
              </c:strCache>
            </c:strRef>
          </c:tx>
          <c:cat>
            <c:numRef>
              <c:f>'10_10'!$B$35:$Q$35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'10_10'!$B$38:$Q$38</c:f>
              <c:numCache>
                <c:formatCode>General</c:formatCode>
                <c:ptCount val="16"/>
                <c:pt idx="0">
                  <c:v>63</c:v>
                </c:pt>
                <c:pt idx="1">
                  <c:v>66</c:v>
                </c:pt>
                <c:pt idx="2">
                  <c:v>67</c:v>
                </c:pt>
                <c:pt idx="3">
                  <c:v>67</c:v>
                </c:pt>
                <c:pt idx="4">
                  <c:v>68</c:v>
                </c:pt>
                <c:pt idx="5">
                  <c:v>70</c:v>
                </c:pt>
                <c:pt idx="6">
                  <c:v>69</c:v>
                </c:pt>
                <c:pt idx="7">
                  <c:v>70</c:v>
                </c:pt>
                <c:pt idx="8">
                  <c:v>72</c:v>
                </c:pt>
                <c:pt idx="9">
                  <c:v>74</c:v>
                </c:pt>
                <c:pt idx="10">
                  <c:v>79</c:v>
                </c:pt>
                <c:pt idx="11">
                  <c:v>79</c:v>
                </c:pt>
                <c:pt idx="12">
                  <c:v>78</c:v>
                </c:pt>
                <c:pt idx="13">
                  <c:v>77</c:v>
                </c:pt>
                <c:pt idx="14">
                  <c:v>78</c:v>
                </c:pt>
                <c:pt idx="15">
                  <c:v>81</c:v>
                </c:pt>
              </c:numCache>
            </c:numRef>
          </c:val>
          <c:smooth val="0"/>
        </c:ser>
        <c:ser>
          <c:idx val="3"/>
          <c:order val="3"/>
          <c:tx>
            <c:strRef>
              <c:f>'10_10'!$A$39</c:f>
              <c:strCache>
                <c:ptCount val="1"/>
                <c:pt idx="0">
                  <c:v>Serbia</c:v>
                </c:pt>
              </c:strCache>
            </c:strRef>
          </c:tx>
          <c:cat>
            <c:numRef>
              <c:f>'10_10'!$B$35:$Q$35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'10_10'!$B$39:$Q$39</c:f>
              <c:numCache>
                <c:formatCode>General</c:formatCode>
                <c:ptCount val="16"/>
                <c:pt idx="0">
                  <c:v>40</c:v>
                </c:pt>
                <c:pt idx="1">
                  <c:v>41</c:v>
                </c:pt>
                <c:pt idx="2">
                  <c:v>41</c:v>
                </c:pt>
                <c:pt idx="3">
                  <c:v>42</c:v>
                </c:pt>
                <c:pt idx="4">
                  <c:v>41</c:v>
                </c:pt>
                <c:pt idx="5">
                  <c:v>40</c:v>
                </c:pt>
                <c:pt idx="6">
                  <c:v>40</c:v>
                </c:pt>
                <c:pt idx="7">
                  <c:v>40</c:v>
                </c:pt>
                <c:pt idx="8">
                  <c:v>41</c:v>
                </c:pt>
                <c:pt idx="9">
                  <c:v>42</c:v>
                </c:pt>
                <c:pt idx="10">
                  <c:v>44</c:v>
                </c:pt>
                <c:pt idx="11">
                  <c:v>45</c:v>
                </c:pt>
                <c:pt idx="12">
                  <c:v>45</c:v>
                </c:pt>
                <c:pt idx="13">
                  <c:v>48</c:v>
                </c:pt>
                <c:pt idx="14">
                  <c:v>52</c:v>
                </c:pt>
                <c:pt idx="15">
                  <c:v>0</c:v>
                </c:pt>
              </c:numCache>
            </c:numRef>
          </c:val>
          <c:smooth val="0"/>
        </c:ser>
        <c:dLbls>
          <c:showLegendKey val="0"/>
          <c:showVal val="0"/>
          <c:showCatName val="0"/>
          <c:showSerName val="0"/>
          <c:showPercent val="0"/>
          <c:showBubbleSize val="0"/>
        </c:dLbls>
        <c:marker val="1"/>
        <c:smooth val="0"/>
        <c:axId val="187886592"/>
        <c:axId val="187928960"/>
      </c:lineChart>
      <c:catAx>
        <c:axId val="187886592"/>
        <c:scaling>
          <c:orientation val="minMax"/>
        </c:scaling>
        <c:delete val="0"/>
        <c:axPos val="b"/>
        <c:numFmt formatCode="General" sourceLinked="1"/>
        <c:majorTickMark val="out"/>
        <c:minorTickMark val="none"/>
        <c:tickLblPos val="nextTo"/>
        <c:crossAx val="187928960"/>
        <c:crosses val="autoZero"/>
        <c:auto val="1"/>
        <c:lblAlgn val="ctr"/>
        <c:lblOffset val="100"/>
        <c:noMultiLvlLbl val="0"/>
      </c:catAx>
      <c:valAx>
        <c:axId val="18792896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7886592"/>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Purchasing power adjusted GDP per capita, 2010-2025 (Percentage)</a:t>
            </a:r>
            <a:endParaRPr sz="1200" b="0"/>
          </a:p>
          <a:p>
            <a:pPr>
              <a:defRPr sz="1400">
                <a:latin typeface="Calibri"/>
                <a:ea typeface="Calibri"/>
                <a:cs typeface="Calibri"/>
              </a:defRPr>
            </a:pPr>
            <a:r>
              <a:rPr sz="1200" b="0"/>
              <a:t>SDG ind 10_10: freq=Annual, indic_ppp=Coefficient of variation of volume indices of expenditure per capita (percentage), ppp_cat18=Gross domestic product</a:t>
            </a:r>
          </a:p>
        </c:rich>
      </c:tx>
      <c:overlay val="0"/>
    </c:title>
    <c:autoTitleDeleted val="0"/>
    <c:plotArea>
      <c:layout/>
      <c:lineChart>
        <c:grouping val="standard"/>
        <c:varyColors val="0"/>
        <c:ser>
          <c:idx val="0"/>
          <c:order val="0"/>
          <c:tx>
            <c:strRef>
              <c:f>'10_10'!$A$48</c:f>
              <c:strCache>
                <c:ptCount val="1"/>
                <c:pt idx="0">
                  <c:v>European Union - 27 countries (from 2020)</c:v>
                </c:pt>
              </c:strCache>
            </c:strRef>
          </c:tx>
          <c:cat>
            <c:numRef>
              <c:f>'10_10'!$B$47:$Q$47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'10_10'!$B$48:$Q$48</c:f>
              <c:numCache>
                <c:formatCode>General</c:formatCode>
                <c:ptCount val="16"/>
                <c:pt idx="0">
                  <c:v>44.6</c:v>
                </c:pt>
                <c:pt idx="1">
                  <c:v>44.4</c:v>
                </c:pt>
                <c:pt idx="2">
                  <c:v>44.3</c:v>
                </c:pt>
                <c:pt idx="3">
                  <c:v>44.4</c:v>
                </c:pt>
                <c:pt idx="4">
                  <c:v>44.6</c:v>
                </c:pt>
                <c:pt idx="5">
                  <c:v>45.7</c:v>
                </c:pt>
                <c:pt idx="6">
                  <c:v>44.6</c:v>
                </c:pt>
                <c:pt idx="7">
                  <c:v>43.2</c:v>
                </c:pt>
                <c:pt idx="8">
                  <c:v>41.7</c:v>
                </c:pt>
                <c:pt idx="9">
                  <c:v>39.6</c:v>
                </c:pt>
                <c:pt idx="10">
                  <c:v>41.3</c:v>
                </c:pt>
                <c:pt idx="11">
                  <c:v>43</c:v>
                </c:pt>
                <c:pt idx="12">
                  <c:v>42.7</c:v>
                </c:pt>
                <c:pt idx="13">
                  <c:v>39.700000000000003</c:v>
                </c:pt>
                <c:pt idx="14">
                  <c:v>39.4</c:v>
                </c:pt>
                <c:pt idx="15">
                  <c:v>0</c:v>
                </c:pt>
              </c:numCache>
            </c:numRef>
          </c:val>
          <c:smooth val="0"/>
        </c:ser>
        <c:ser>
          <c:idx val="1"/>
          <c:order val="1"/>
          <c:tx>
            <c:strRef>
              <c:f>'10_10'!$A$49</c:f>
              <c:strCache>
                <c:ptCount val="1"/>
                <c:pt idx="0">
                  <c:v>Netherlands</c:v>
                </c:pt>
              </c:strCache>
            </c:strRef>
          </c:tx>
          <c:cat>
            <c:numRef>
              <c:f>'10_10'!$B$47:$Q$47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'10_10'!$B$49:$Q$49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ser>
        <c:ser>
          <c:idx val="2"/>
          <c:order val="2"/>
          <c:tx>
            <c:strRef>
              <c:f>'10_10'!$A$50</c:f>
              <c:strCache>
                <c:ptCount val="1"/>
                <c:pt idx="0">
                  <c:v>Poland</c:v>
                </c:pt>
              </c:strCache>
            </c:strRef>
          </c:tx>
          <c:cat>
            <c:numRef>
              <c:f>'10_10'!$B$47:$Q$47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'10_10'!$B$50:$Q$50</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ser>
        <c:ser>
          <c:idx val="3"/>
          <c:order val="3"/>
          <c:tx>
            <c:strRef>
              <c:f>'10_10'!$A$51</c:f>
              <c:strCache>
                <c:ptCount val="1"/>
                <c:pt idx="0">
                  <c:v>Serbia</c:v>
                </c:pt>
              </c:strCache>
            </c:strRef>
          </c:tx>
          <c:cat>
            <c:numRef>
              <c:f>'10_10'!$B$47:$Q$47</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'10_10'!$B$51:$Q$51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ser>
        <c:dLbls>
          <c:showLegendKey val="0"/>
          <c:showVal val="0"/>
          <c:showCatName val="0"/>
          <c:showSerName val="0"/>
          <c:showPercent val="0"/>
          <c:showBubbleSize val="0"/>
        </c:dLbls>
        <c:marker val="1"/>
        <c:smooth val="0"/>
        <c:axId val="189753216"/>
        <c:axId val="189754752"/>
      </c:lineChart>
      <c:catAx>
        <c:axId val="189753216"/>
        <c:scaling>
          <c:orientation val="minMax"/>
        </c:scaling>
        <c:delete val="0"/>
        <c:axPos val="b"/>
        <c:numFmt formatCode="General" sourceLinked="1"/>
        <c:majorTickMark val="out"/>
        <c:minorTickMark val="none"/>
        <c:tickLblPos val="nextTo"/>
        <c:crossAx val="189754752"/>
        <c:crosses val="autoZero"/>
        <c:auto val="1"/>
        <c:lblAlgn val="ctr"/>
        <c:lblOffset val="100"/>
        <c:noMultiLvlLbl val="0"/>
      </c:catAx>
      <c:valAx>
        <c:axId val="1897547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9753216"/>
        <c:crosses val="autoZero"/>
        <c:crossBetween val="between"/>
      </c:valAx>
    </c:plotArea>
    <c:legend>
      <c:legendPos val="b"/>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Disparities in adjusted gross disposable income of households per capita, 2010-2024 (Coefficient of variation for absolute value)</a:t>
            </a:r>
            <a:endParaRPr sz="1200" b="0"/>
          </a:p>
          <a:p>
            <a:pPr>
              <a:defRPr sz="1400">
                <a:latin typeface="Calibri"/>
                <a:ea typeface="Calibri"/>
                <a:cs typeface="Calibri"/>
              </a:defRPr>
            </a:pPr>
            <a:r>
              <a:rPr sz="1200" b="0"/>
              <a:t>SDG ind 10_20: freq=Annual</a:t>
            </a:r>
          </a:p>
        </c:rich>
      </c:tx>
      <c:overlay val="0"/>
    </c:title>
    <c:autoTitleDeleted val="0"/>
    <c:plotArea>
      <c:layout/>
      <c:lineChart>
        <c:grouping val="standard"/>
        <c:varyColors val="0"/>
        <c:ser>
          <c:idx val="0"/>
          <c:order val="0"/>
          <c:tx>
            <c:strRef>
              <c:f>'10_20'!$A$23</c:f>
              <c:strCache>
                <c:ptCount val="1"/>
                <c:pt idx="0">
                  <c:v>European Union - 27 countries (from 2020)</c:v>
                </c:pt>
              </c:strCache>
            </c:strRef>
          </c:tx>
          <c:cat>
            <c:numRef>
              <c:f>'10_20'!$B$22:$P$22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'10_20'!$B$23:$P$23</c:f>
              <c:numCache>
                <c:formatCode>General</c:formatCode>
                <c:ptCount val="15"/>
                <c:pt idx="0">
                  <c:v>31</c:v>
                </c:pt>
                <c:pt idx="1">
                  <c:v>30.9</c:v>
                </c:pt>
                <c:pt idx="2">
                  <c:v>31.2</c:v>
                </c:pt>
                <c:pt idx="3">
                  <c:v>31.1</c:v>
                </c:pt>
                <c:pt idx="4">
                  <c:v>30.3</c:v>
                </c:pt>
                <c:pt idx="5">
                  <c:v>29.1</c:v>
                </c:pt>
                <c:pt idx="6">
                  <c:v>27.8</c:v>
                </c:pt>
                <c:pt idx="7">
                  <c:v>27.2</c:v>
                </c:pt>
                <c:pt idx="8">
                  <c:v>26.3</c:v>
                </c:pt>
                <c:pt idx="9">
                  <c:v>24.4</c:v>
                </c:pt>
                <c:pt idx="10">
                  <c:v>24.2</c:v>
                </c:pt>
                <c:pt idx="11">
                  <c:v>22.3</c:v>
                </c:pt>
                <c:pt idx="12">
                  <c:v>22.5</c:v>
                </c:pt>
                <c:pt idx="13">
                  <c:v>21.8</c:v>
                </c:pt>
                <c:pt idx="14">
                  <c:v>20.7</c:v>
                </c:pt>
              </c:numCache>
            </c:numRef>
          </c:val>
          <c:smooth val="0"/>
        </c:ser>
        <c:dLbls>
          <c:showLegendKey val="0"/>
          <c:showVal val="0"/>
          <c:showCatName val="0"/>
          <c:showSerName val="0"/>
          <c:showPercent val="0"/>
          <c:showBubbleSize val="0"/>
        </c:dLbls>
        <c:marker val="1"/>
        <c:smooth val="0"/>
        <c:axId val="190011648"/>
        <c:axId val="190017536"/>
      </c:lineChart>
      <c:catAx>
        <c:axId val="190011648"/>
        <c:scaling>
          <c:orientation val="minMax"/>
        </c:scaling>
        <c:delete val="0"/>
        <c:axPos val="b"/>
        <c:numFmt formatCode="General" sourceLinked="1"/>
        <c:majorTickMark val="out"/>
        <c:minorTickMark val="none"/>
        <c:tickLblPos val="nextTo"/>
        <c:crossAx val="190017536"/>
        <c:crosses val="autoZero"/>
        <c:auto val="1"/>
        <c:lblAlgn val="ctr"/>
        <c:lblOffset val="100"/>
        <c:noMultiLvlLbl val="0"/>
      </c:catAx>
      <c:valAx>
        <c:axId val="1900175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0011648"/>
        <c:crosses val="autoZero"/>
        <c:crossBetween val="between"/>
      </c:valAx>
    </c:plotArea>
    <c:legend>
      <c:legendPos val="b"/>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Relative median at-risk-of-poverty gap, 2010-2025 (Percentage)</a:t>
            </a:r>
            <a:endParaRPr lang="en-US" sz="1200" b="0"/>
          </a:p>
          <a:p>
            <a:pPr>
              <a:defRPr sz="1400">
                <a:latin typeface="Calibri"/>
                <a:ea typeface="Calibri"/>
                <a:cs typeface="Calibri"/>
              </a:defRPr>
            </a:pPr>
            <a:r>
              <a:rPr lang="en-US" sz="1200" b="0"/>
              <a:t>SDG ind 10_30: freq=Annual, indic_il=Relative poverty gap (cut-off point: 60% of median equivalised income), sex=Total, age=Total</a:t>
            </a:r>
          </a:p>
        </c:rich>
      </c:tx>
      <c:layout/>
      <c:overlay val="0"/>
    </c:title>
    <c:autoTitleDeleted val="0"/>
    <c:plotArea>
      <c:layout/>
      <c:lineChart>
        <c:grouping val="standard"/>
        <c:varyColors val="0"/>
        <c:ser>
          <c:idx val="0"/>
          <c:order val="0"/>
          <c:tx>
            <c:strRef>
              <c:f>'10_30'!$A$24</c:f>
              <c:strCache>
                <c:ptCount val="1"/>
                <c:pt idx="0">
                  <c:v>European Union - 27 countries (from 2020)</c:v>
                </c:pt>
              </c:strCache>
            </c:strRef>
          </c:tx>
          <c:cat>
            <c:numRef>
              <c:f>'10_30'!$B$23:$Q$23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'10_30'!$B$24:$Q$24</c:f>
              <c:numCache>
                <c:formatCode>General</c:formatCode>
                <c:ptCount val="16"/>
                <c:pt idx="0">
                  <c:v>23.1</c:v>
                </c:pt>
                <c:pt idx="1">
                  <c:v>23.2</c:v>
                </c:pt>
                <c:pt idx="2">
                  <c:v>23.8</c:v>
                </c:pt>
                <c:pt idx="3">
                  <c:v>24.4</c:v>
                </c:pt>
                <c:pt idx="4">
                  <c:v>25.3</c:v>
                </c:pt>
                <c:pt idx="5">
                  <c:v>25.4</c:v>
                </c:pt>
                <c:pt idx="6">
                  <c:v>25.4</c:v>
                </c:pt>
                <c:pt idx="7">
                  <c:v>24.7</c:v>
                </c:pt>
                <c:pt idx="8">
                  <c:v>24.5</c:v>
                </c:pt>
                <c:pt idx="9">
                  <c:v>24.6</c:v>
                </c:pt>
                <c:pt idx="10">
                  <c:v>24.6</c:v>
                </c:pt>
                <c:pt idx="11">
                  <c:v>24.4</c:v>
                </c:pt>
                <c:pt idx="12">
                  <c:v>23.3</c:v>
                </c:pt>
                <c:pt idx="13">
                  <c:v>23.1</c:v>
                </c:pt>
                <c:pt idx="14">
                  <c:v>22.7</c:v>
                </c:pt>
                <c:pt idx="15">
                  <c:v>0</c:v>
                </c:pt>
              </c:numCache>
            </c:numRef>
          </c:val>
          <c:smooth val="0"/>
        </c:ser>
        <c:ser>
          <c:idx val="1"/>
          <c:order val="1"/>
          <c:tx>
            <c:strRef>
              <c:f>'10_30'!$A$25</c:f>
              <c:strCache>
                <c:ptCount val="1"/>
                <c:pt idx="0">
                  <c:v>Netherlands</c:v>
                </c:pt>
              </c:strCache>
            </c:strRef>
          </c:tx>
          <c:cat>
            <c:numRef>
              <c:f>'10_30'!$B$23:$Q$23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'10_30'!$B$25:$Q$25</c:f>
              <c:numCache>
                <c:formatCode>General</c:formatCode>
                <c:ptCount val="16"/>
                <c:pt idx="0">
                  <c:v>16.2</c:v>
                </c:pt>
                <c:pt idx="1">
                  <c:v>15.5</c:v>
                </c:pt>
                <c:pt idx="2">
                  <c:v>17.3</c:v>
                </c:pt>
                <c:pt idx="3">
                  <c:v>16.5</c:v>
                </c:pt>
                <c:pt idx="4">
                  <c:v>16.899999999999999</c:v>
                </c:pt>
                <c:pt idx="5">
                  <c:v>16.8</c:v>
                </c:pt>
                <c:pt idx="6">
                  <c:v>17.3</c:v>
                </c:pt>
                <c:pt idx="7">
                  <c:v>17.8</c:v>
                </c:pt>
                <c:pt idx="8">
                  <c:v>18.3</c:v>
                </c:pt>
                <c:pt idx="9">
                  <c:v>17.100000000000001</c:v>
                </c:pt>
                <c:pt idx="10">
                  <c:v>17.600000000000001</c:v>
                </c:pt>
                <c:pt idx="11">
                  <c:v>19</c:v>
                </c:pt>
                <c:pt idx="12">
                  <c:v>19.2</c:v>
                </c:pt>
                <c:pt idx="13">
                  <c:v>17.399999999999999</c:v>
                </c:pt>
                <c:pt idx="14">
                  <c:v>17.3</c:v>
                </c:pt>
                <c:pt idx="15">
                  <c:v>16</c:v>
                </c:pt>
              </c:numCache>
            </c:numRef>
          </c:val>
          <c:smooth val="0"/>
        </c:ser>
        <c:ser>
          <c:idx val="2"/>
          <c:order val="2"/>
          <c:tx>
            <c:strRef>
              <c:f>'10_30'!$A$26</c:f>
              <c:strCache>
                <c:ptCount val="1"/>
                <c:pt idx="0">
                  <c:v>Poland</c:v>
                </c:pt>
              </c:strCache>
            </c:strRef>
          </c:tx>
          <c:cat>
            <c:numRef>
              <c:f>'10_30'!$B$23:$Q$23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'10_30'!$B$26:$Q$26</c:f>
              <c:numCache>
                <c:formatCode>General</c:formatCode>
                <c:ptCount val="16"/>
                <c:pt idx="0">
                  <c:v>22.2</c:v>
                </c:pt>
                <c:pt idx="1">
                  <c:v>21.4</c:v>
                </c:pt>
                <c:pt idx="2">
                  <c:v>22.2</c:v>
                </c:pt>
                <c:pt idx="3">
                  <c:v>22.6</c:v>
                </c:pt>
                <c:pt idx="4">
                  <c:v>23.2</c:v>
                </c:pt>
                <c:pt idx="5">
                  <c:v>22.3</c:v>
                </c:pt>
                <c:pt idx="6">
                  <c:v>24.4</c:v>
                </c:pt>
                <c:pt idx="7">
                  <c:v>23.6</c:v>
                </c:pt>
                <c:pt idx="8">
                  <c:v>23.3</c:v>
                </c:pt>
                <c:pt idx="9">
                  <c:v>22</c:v>
                </c:pt>
                <c:pt idx="10">
                  <c:v>21</c:v>
                </c:pt>
                <c:pt idx="11">
                  <c:v>19.7</c:v>
                </c:pt>
                <c:pt idx="12">
                  <c:v>20.7</c:v>
                </c:pt>
                <c:pt idx="13">
                  <c:v>20.5</c:v>
                </c:pt>
                <c:pt idx="14">
                  <c:v>21</c:v>
                </c:pt>
                <c:pt idx="15">
                  <c:v>19.7</c:v>
                </c:pt>
              </c:numCache>
            </c:numRef>
          </c:val>
          <c:smooth val="0"/>
        </c:ser>
        <c:ser>
          <c:idx val="3"/>
          <c:order val="3"/>
          <c:tx>
            <c:strRef>
              <c:f>'10_30'!$A$27</c:f>
              <c:strCache>
                <c:ptCount val="1"/>
                <c:pt idx="0">
                  <c:v>Serbia</c:v>
                </c:pt>
              </c:strCache>
            </c:strRef>
          </c:tx>
          <c:cat>
            <c:numRef>
              <c:f>'10_30'!$B$23:$Q$23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'10_30'!$B$27:$Q$27</c:f>
              <c:numCache>
                <c:formatCode>General</c:formatCode>
                <c:ptCount val="16"/>
                <c:pt idx="0">
                  <c:v>0</c:v>
                </c:pt>
                <c:pt idx="1">
                  <c:v>0</c:v>
                </c:pt>
                <c:pt idx="2">
                  <c:v>0</c:v>
                </c:pt>
                <c:pt idx="3">
                  <c:v>36.6</c:v>
                </c:pt>
                <c:pt idx="4">
                  <c:v>39.299999999999997</c:v>
                </c:pt>
                <c:pt idx="5">
                  <c:v>37.5</c:v>
                </c:pt>
                <c:pt idx="6">
                  <c:v>39.4</c:v>
                </c:pt>
                <c:pt idx="7">
                  <c:v>38.799999999999997</c:v>
                </c:pt>
                <c:pt idx="8">
                  <c:v>37.4</c:v>
                </c:pt>
                <c:pt idx="9">
                  <c:v>32.9</c:v>
                </c:pt>
                <c:pt idx="10">
                  <c:v>28.7</c:v>
                </c:pt>
                <c:pt idx="11">
                  <c:v>29.8</c:v>
                </c:pt>
                <c:pt idx="12">
                  <c:v>25.7</c:v>
                </c:pt>
                <c:pt idx="13">
                  <c:v>28.6</c:v>
                </c:pt>
                <c:pt idx="14">
                  <c:v>29.1</c:v>
                </c:pt>
                <c:pt idx="15">
                  <c:v>0</c:v>
                </c:pt>
              </c:numCache>
            </c:numRef>
          </c:val>
          <c:smooth val="0"/>
        </c:ser>
        <c:dLbls>
          <c:showLegendKey val="0"/>
          <c:showVal val="0"/>
          <c:showCatName val="0"/>
          <c:showSerName val="0"/>
          <c:showPercent val="0"/>
          <c:showBubbleSize val="0"/>
        </c:dLbls>
        <c:marker val="1"/>
        <c:smooth val="0"/>
        <c:axId val="190252928"/>
        <c:axId val="190254464"/>
      </c:lineChart>
      <c:catAx>
        <c:axId val="190252928"/>
        <c:scaling>
          <c:orientation val="minMax"/>
        </c:scaling>
        <c:delete val="0"/>
        <c:axPos val="b"/>
        <c:numFmt formatCode="General" sourceLinked="1"/>
        <c:majorTickMark val="out"/>
        <c:minorTickMark val="none"/>
        <c:tickLblPos val="nextTo"/>
        <c:crossAx val="190254464"/>
        <c:crosses val="autoZero"/>
        <c:auto val="1"/>
        <c:lblAlgn val="ctr"/>
        <c:lblOffset val="100"/>
        <c:noMultiLvlLbl val="0"/>
      </c:catAx>
      <c:valAx>
        <c:axId val="1902544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0252928"/>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Income distribution, 2010-2025 (Ratio)</a:t>
            </a:r>
            <a:endParaRPr lang="en-US" sz="1200" b="0"/>
          </a:p>
          <a:p>
            <a:pPr>
              <a:defRPr sz="1400">
                <a:latin typeface="Calibri"/>
                <a:ea typeface="Calibri"/>
                <a:cs typeface="Calibri"/>
              </a:defRPr>
            </a:pPr>
            <a:r>
              <a:rPr lang="en-US" sz="1200" b="0"/>
              <a:t>SDG ind 10_41: freq=Annual, age=Total, sex=Total</a:t>
            </a:r>
          </a:p>
        </c:rich>
      </c:tx>
      <c:layout/>
      <c:overlay val="0"/>
    </c:title>
    <c:autoTitleDeleted val="0"/>
    <c:plotArea>
      <c:layout/>
      <c:lineChart>
        <c:grouping val="standard"/>
        <c:varyColors val="0"/>
        <c:ser>
          <c:idx val="0"/>
          <c:order val="0"/>
          <c:tx>
            <c:strRef>
              <c:f>'10_41'!$A$23</c:f>
              <c:strCache>
                <c:ptCount val="1"/>
                <c:pt idx="0">
                  <c:v>European Union - 27 countries (from 2020)</c:v>
                </c:pt>
              </c:strCache>
            </c:strRef>
          </c:tx>
          <c:cat>
            <c:numRef>
              <c:f>'10_41'!$B$22:$Q$22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'10_41'!$B$23:$Q$23</c:f>
              <c:numCache>
                <c:formatCode>General</c:formatCode>
                <c:ptCount val="16"/>
                <c:pt idx="0">
                  <c:v>4.8899999999999997</c:v>
                </c:pt>
                <c:pt idx="1">
                  <c:v>4.99</c:v>
                </c:pt>
                <c:pt idx="2">
                  <c:v>4.9800000000000004</c:v>
                </c:pt>
                <c:pt idx="3">
                  <c:v>5.05</c:v>
                </c:pt>
                <c:pt idx="4">
                  <c:v>5.22</c:v>
                </c:pt>
                <c:pt idx="5">
                  <c:v>5.22</c:v>
                </c:pt>
                <c:pt idx="6">
                  <c:v>5.16</c:v>
                </c:pt>
                <c:pt idx="7">
                  <c:v>5.03</c:v>
                </c:pt>
                <c:pt idx="8">
                  <c:v>5.05</c:v>
                </c:pt>
                <c:pt idx="9">
                  <c:v>4.99</c:v>
                </c:pt>
                <c:pt idx="10">
                  <c:v>4.8899999999999997</c:v>
                </c:pt>
                <c:pt idx="11">
                  <c:v>4.9800000000000004</c:v>
                </c:pt>
                <c:pt idx="12">
                  <c:v>4.74</c:v>
                </c:pt>
                <c:pt idx="13">
                  <c:v>4.72</c:v>
                </c:pt>
                <c:pt idx="14">
                  <c:v>4.66</c:v>
                </c:pt>
                <c:pt idx="15">
                  <c:v>0</c:v>
                </c:pt>
              </c:numCache>
            </c:numRef>
          </c:val>
          <c:smooth val="0"/>
        </c:ser>
        <c:ser>
          <c:idx val="1"/>
          <c:order val="1"/>
          <c:tx>
            <c:strRef>
              <c:f>'10_41'!$A$24</c:f>
              <c:strCache>
                <c:ptCount val="1"/>
                <c:pt idx="0">
                  <c:v>Netherlands</c:v>
                </c:pt>
              </c:strCache>
            </c:strRef>
          </c:tx>
          <c:cat>
            <c:numRef>
              <c:f>'10_41'!$B$22:$Q$22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'10_41'!$B$24:$Q$24</c:f>
              <c:numCache>
                <c:formatCode>General</c:formatCode>
                <c:ptCount val="16"/>
                <c:pt idx="0">
                  <c:v>3.65</c:v>
                </c:pt>
                <c:pt idx="1">
                  <c:v>3.75</c:v>
                </c:pt>
                <c:pt idx="2">
                  <c:v>3.61</c:v>
                </c:pt>
                <c:pt idx="3">
                  <c:v>3.58</c:v>
                </c:pt>
                <c:pt idx="4">
                  <c:v>3.83</c:v>
                </c:pt>
                <c:pt idx="5">
                  <c:v>3.82</c:v>
                </c:pt>
                <c:pt idx="6">
                  <c:v>3.93</c:v>
                </c:pt>
                <c:pt idx="7">
                  <c:v>3.99</c:v>
                </c:pt>
                <c:pt idx="8">
                  <c:v>4.05</c:v>
                </c:pt>
                <c:pt idx="9">
                  <c:v>3.94</c:v>
                </c:pt>
                <c:pt idx="10">
                  <c:v>4.1500000000000004</c:v>
                </c:pt>
                <c:pt idx="11">
                  <c:v>3.88</c:v>
                </c:pt>
                <c:pt idx="12">
                  <c:v>3.94</c:v>
                </c:pt>
                <c:pt idx="13">
                  <c:v>3.87</c:v>
                </c:pt>
                <c:pt idx="14">
                  <c:v>3.72</c:v>
                </c:pt>
                <c:pt idx="15">
                  <c:v>3.76</c:v>
                </c:pt>
              </c:numCache>
            </c:numRef>
          </c:val>
          <c:smooth val="0"/>
        </c:ser>
        <c:ser>
          <c:idx val="2"/>
          <c:order val="2"/>
          <c:tx>
            <c:strRef>
              <c:f>'10_41'!$A$25</c:f>
              <c:strCache>
                <c:ptCount val="1"/>
                <c:pt idx="0">
                  <c:v>Poland</c:v>
                </c:pt>
              </c:strCache>
            </c:strRef>
          </c:tx>
          <c:cat>
            <c:numRef>
              <c:f>'10_41'!$B$22:$Q$22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'10_41'!$B$25:$Q$25</c:f>
              <c:numCache>
                <c:formatCode>General</c:formatCode>
                <c:ptCount val="16"/>
                <c:pt idx="0">
                  <c:v>4.9800000000000004</c:v>
                </c:pt>
                <c:pt idx="1">
                  <c:v>4.95</c:v>
                </c:pt>
                <c:pt idx="2">
                  <c:v>4.92</c:v>
                </c:pt>
                <c:pt idx="3">
                  <c:v>4.88</c:v>
                </c:pt>
                <c:pt idx="4">
                  <c:v>4.91</c:v>
                </c:pt>
                <c:pt idx="5">
                  <c:v>4.92</c:v>
                </c:pt>
                <c:pt idx="6">
                  <c:v>4.76</c:v>
                </c:pt>
                <c:pt idx="7">
                  <c:v>4.5599999999999996</c:v>
                </c:pt>
                <c:pt idx="8">
                  <c:v>4.25</c:v>
                </c:pt>
                <c:pt idx="9">
                  <c:v>4.37</c:v>
                </c:pt>
                <c:pt idx="10">
                  <c:v>4.07</c:v>
                </c:pt>
                <c:pt idx="11">
                  <c:v>4.03</c:v>
                </c:pt>
                <c:pt idx="12">
                  <c:v>3.91</c:v>
                </c:pt>
                <c:pt idx="13">
                  <c:v>4.0599999999999996</c:v>
                </c:pt>
                <c:pt idx="14">
                  <c:v>3.85</c:v>
                </c:pt>
                <c:pt idx="15">
                  <c:v>3.63</c:v>
                </c:pt>
              </c:numCache>
            </c:numRef>
          </c:val>
          <c:smooth val="0"/>
        </c:ser>
        <c:ser>
          <c:idx val="3"/>
          <c:order val="3"/>
          <c:tx>
            <c:strRef>
              <c:f>'10_41'!$A$26</c:f>
              <c:strCache>
                <c:ptCount val="1"/>
                <c:pt idx="0">
                  <c:v>Serbia</c:v>
                </c:pt>
              </c:strCache>
            </c:strRef>
          </c:tx>
          <c:cat>
            <c:numRef>
              <c:f>'10_41'!$B$22:$Q$22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'10_41'!$B$26:$Q$26</c:f>
              <c:numCache>
                <c:formatCode>General</c:formatCode>
                <c:ptCount val="16"/>
                <c:pt idx="0">
                  <c:v>0</c:v>
                </c:pt>
                <c:pt idx="1">
                  <c:v>0</c:v>
                </c:pt>
                <c:pt idx="2">
                  <c:v>0</c:v>
                </c:pt>
                <c:pt idx="3">
                  <c:v>8.59</c:v>
                </c:pt>
                <c:pt idx="4">
                  <c:v>9.41</c:v>
                </c:pt>
                <c:pt idx="5">
                  <c:v>10.7</c:v>
                </c:pt>
                <c:pt idx="6">
                  <c:v>11.02</c:v>
                </c:pt>
                <c:pt idx="7">
                  <c:v>9.3800000000000008</c:v>
                </c:pt>
                <c:pt idx="8">
                  <c:v>8.58</c:v>
                </c:pt>
                <c:pt idx="9">
                  <c:v>6.48</c:v>
                </c:pt>
                <c:pt idx="10">
                  <c:v>6.29</c:v>
                </c:pt>
                <c:pt idx="11">
                  <c:v>6.01</c:v>
                </c:pt>
                <c:pt idx="12">
                  <c:v>5.7</c:v>
                </c:pt>
                <c:pt idx="13">
                  <c:v>5.55</c:v>
                </c:pt>
                <c:pt idx="14">
                  <c:v>5.57</c:v>
                </c:pt>
                <c:pt idx="15">
                  <c:v>0</c:v>
                </c:pt>
              </c:numCache>
            </c:numRef>
          </c:val>
          <c:smooth val="0"/>
        </c:ser>
        <c:dLbls>
          <c:showLegendKey val="0"/>
          <c:showVal val="0"/>
          <c:showCatName val="0"/>
          <c:showSerName val="0"/>
          <c:showPercent val="0"/>
          <c:showBubbleSize val="0"/>
        </c:dLbls>
        <c:marker val="1"/>
        <c:smooth val="0"/>
        <c:axId val="191279104"/>
        <c:axId val="191280640"/>
      </c:lineChart>
      <c:catAx>
        <c:axId val="191279104"/>
        <c:scaling>
          <c:orientation val="minMax"/>
        </c:scaling>
        <c:delete val="0"/>
        <c:axPos val="b"/>
        <c:numFmt formatCode="General" sourceLinked="1"/>
        <c:majorTickMark val="out"/>
        <c:minorTickMark val="none"/>
        <c:tickLblPos val="nextTo"/>
        <c:crossAx val="191280640"/>
        <c:crosses val="autoZero"/>
        <c:auto val="1"/>
        <c:lblAlgn val="ctr"/>
        <c:lblOffset val="100"/>
        <c:noMultiLvlLbl val="0"/>
      </c:catAx>
      <c:valAx>
        <c:axId val="1912806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1279104"/>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Income share of the bottom 40 % of the population, 2010-2025</a:t>
            </a:r>
            <a:endParaRPr lang="en-US" sz="1200" b="0"/>
          </a:p>
          <a:p>
            <a:pPr>
              <a:defRPr sz="1400">
                <a:latin typeface="Calibri"/>
                <a:ea typeface="Calibri"/>
                <a:cs typeface="Calibri"/>
              </a:defRPr>
            </a:pPr>
            <a:r>
              <a:rPr lang="en-US" sz="1200" b="0"/>
              <a:t>SDG ind 10_50: freq=Annual, indic_il=Share of national equivalised income</a:t>
            </a:r>
          </a:p>
        </c:rich>
      </c:tx>
      <c:layout/>
      <c:overlay val="0"/>
    </c:title>
    <c:autoTitleDeleted val="0"/>
    <c:plotArea>
      <c:layout/>
      <c:lineChart>
        <c:grouping val="standard"/>
        <c:varyColors val="0"/>
        <c:ser>
          <c:idx val="0"/>
          <c:order val="0"/>
          <c:tx>
            <c:strRef>
              <c:f>'10_50'!$A$23</c:f>
              <c:strCache>
                <c:ptCount val="1"/>
                <c:pt idx="0">
                  <c:v>European Union - 27 countries (from 2020)</c:v>
                </c:pt>
              </c:strCache>
            </c:strRef>
          </c:tx>
          <c:cat>
            <c:numRef>
              <c:f>'10_50'!$B$22:$Q$22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'10_50'!$B$23:$Q$23</c:f>
              <c:numCache>
                <c:formatCode>General</c:formatCode>
                <c:ptCount val="16"/>
                <c:pt idx="0">
                  <c:v>21.4</c:v>
                </c:pt>
                <c:pt idx="1">
                  <c:v>21.2</c:v>
                </c:pt>
                <c:pt idx="2">
                  <c:v>21.2</c:v>
                </c:pt>
                <c:pt idx="3">
                  <c:v>21.2</c:v>
                </c:pt>
                <c:pt idx="4">
                  <c:v>20.9</c:v>
                </c:pt>
                <c:pt idx="5">
                  <c:v>20.9</c:v>
                </c:pt>
                <c:pt idx="6">
                  <c:v>21</c:v>
                </c:pt>
                <c:pt idx="7">
                  <c:v>21.2</c:v>
                </c:pt>
                <c:pt idx="8">
                  <c:v>21.2</c:v>
                </c:pt>
                <c:pt idx="9">
                  <c:v>21.4</c:v>
                </c:pt>
                <c:pt idx="10">
                  <c:v>21.4</c:v>
                </c:pt>
                <c:pt idx="11">
                  <c:v>21.3</c:v>
                </c:pt>
                <c:pt idx="12">
                  <c:v>21.6</c:v>
                </c:pt>
                <c:pt idx="13">
                  <c:v>21.7</c:v>
                </c:pt>
                <c:pt idx="14">
                  <c:v>21.8</c:v>
                </c:pt>
                <c:pt idx="15">
                  <c:v>0</c:v>
                </c:pt>
              </c:numCache>
            </c:numRef>
          </c:val>
          <c:smooth val="0"/>
        </c:ser>
        <c:ser>
          <c:idx val="1"/>
          <c:order val="1"/>
          <c:tx>
            <c:strRef>
              <c:f>'10_50'!$A$24</c:f>
              <c:strCache>
                <c:ptCount val="1"/>
                <c:pt idx="0">
                  <c:v>Netherlands</c:v>
                </c:pt>
              </c:strCache>
            </c:strRef>
          </c:tx>
          <c:cat>
            <c:numRef>
              <c:f>'10_50'!$B$22:$Q$22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'10_50'!$B$24:$Q$24</c:f>
              <c:numCache>
                <c:formatCode>General</c:formatCode>
                <c:ptCount val="16"/>
                <c:pt idx="0">
                  <c:v>24.2</c:v>
                </c:pt>
                <c:pt idx="1">
                  <c:v>24</c:v>
                </c:pt>
                <c:pt idx="2">
                  <c:v>24.4</c:v>
                </c:pt>
                <c:pt idx="3">
                  <c:v>24.4</c:v>
                </c:pt>
                <c:pt idx="4">
                  <c:v>23.8</c:v>
                </c:pt>
                <c:pt idx="5">
                  <c:v>23.7</c:v>
                </c:pt>
                <c:pt idx="6">
                  <c:v>23.3</c:v>
                </c:pt>
                <c:pt idx="7">
                  <c:v>23.2</c:v>
                </c:pt>
                <c:pt idx="8">
                  <c:v>23.1</c:v>
                </c:pt>
                <c:pt idx="9">
                  <c:v>23.4</c:v>
                </c:pt>
                <c:pt idx="10">
                  <c:v>22.9</c:v>
                </c:pt>
                <c:pt idx="11">
                  <c:v>23.4</c:v>
                </c:pt>
                <c:pt idx="12">
                  <c:v>23.2</c:v>
                </c:pt>
                <c:pt idx="13">
                  <c:v>23.5</c:v>
                </c:pt>
                <c:pt idx="14">
                  <c:v>23.9</c:v>
                </c:pt>
                <c:pt idx="15">
                  <c:v>23.9</c:v>
                </c:pt>
              </c:numCache>
            </c:numRef>
          </c:val>
          <c:smooth val="0"/>
        </c:ser>
        <c:ser>
          <c:idx val="2"/>
          <c:order val="2"/>
          <c:tx>
            <c:strRef>
              <c:f>'10_50'!$A$25</c:f>
              <c:strCache>
                <c:ptCount val="1"/>
                <c:pt idx="0">
                  <c:v>Poland</c:v>
                </c:pt>
              </c:strCache>
            </c:strRef>
          </c:tx>
          <c:cat>
            <c:numRef>
              <c:f>'10_50'!$B$22:$Q$22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'10_50'!$B$25:$Q$25</c:f>
              <c:numCache>
                <c:formatCode>General</c:formatCode>
                <c:ptCount val="16"/>
                <c:pt idx="0">
                  <c:v>20.9</c:v>
                </c:pt>
                <c:pt idx="1">
                  <c:v>20.9</c:v>
                </c:pt>
                <c:pt idx="2">
                  <c:v>20.9</c:v>
                </c:pt>
                <c:pt idx="3">
                  <c:v>21.1</c:v>
                </c:pt>
                <c:pt idx="4">
                  <c:v>21</c:v>
                </c:pt>
                <c:pt idx="5">
                  <c:v>21.1</c:v>
                </c:pt>
                <c:pt idx="6">
                  <c:v>21.3</c:v>
                </c:pt>
                <c:pt idx="7">
                  <c:v>22.1</c:v>
                </c:pt>
                <c:pt idx="8">
                  <c:v>22.6</c:v>
                </c:pt>
                <c:pt idx="9">
                  <c:v>22.3</c:v>
                </c:pt>
                <c:pt idx="10">
                  <c:v>22.9</c:v>
                </c:pt>
                <c:pt idx="11">
                  <c:v>23.1</c:v>
                </c:pt>
                <c:pt idx="12">
                  <c:v>23.5</c:v>
                </c:pt>
                <c:pt idx="13">
                  <c:v>23.2</c:v>
                </c:pt>
                <c:pt idx="14">
                  <c:v>23.6</c:v>
                </c:pt>
                <c:pt idx="15">
                  <c:v>24.3</c:v>
                </c:pt>
              </c:numCache>
            </c:numRef>
          </c:val>
          <c:smooth val="0"/>
        </c:ser>
        <c:ser>
          <c:idx val="3"/>
          <c:order val="3"/>
          <c:tx>
            <c:strRef>
              <c:f>'10_50'!$A$26</c:f>
              <c:strCache>
                <c:ptCount val="1"/>
                <c:pt idx="0">
                  <c:v>Serbia</c:v>
                </c:pt>
              </c:strCache>
            </c:strRef>
          </c:tx>
          <c:cat>
            <c:numRef>
              <c:f>'10_50'!$B$22:$Q$22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'10_50'!$B$26:$Q$26</c:f>
              <c:numCache>
                <c:formatCode>General</c:formatCode>
                <c:ptCount val="16"/>
                <c:pt idx="0">
                  <c:v>0</c:v>
                </c:pt>
                <c:pt idx="1">
                  <c:v>0</c:v>
                </c:pt>
                <c:pt idx="2">
                  <c:v>0</c:v>
                </c:pt>
                <c:pt idx="3">
                  <c:v>16.5</c:v>
                </c:pt>
                <c:pt idx="4">
                  <c:v>16.100000000000001</c:v>
                </c:pt>
                <c:pt idx="5">
                  <c:v>15.1</c:v>
                </c:pt>
                <c:pt idx="6">
                  <c:v>14.8</c:v>
                </c:pt>
                <c:pt idx="7">
                  <c:v>16.3</c:v>
                </c:pt>
                <c:pt idx="8">
                  <c:v>17.3</c:v>
                </c:pt>
                <c:pt idx="9">
                  <c:v>18.600000000000001</c:v>
                </c:pt>
                <c:pt idx="10">
                  <c:v>19.100000000000001</c:v>
                </c:pt>
                <c:pt idx="11">
                  <c:v>19.399999999999999</c:v>
                </c:pt>
                <c:pt idx="12">
                  <c:v>20</c:v>
                </c:pt>
                <c:pt idx="13">
                  <c:v>20.100000000000001</c:v>
                </c:pt>
                <c:pt idx="14">
                  <c:v>20.100000000000001</c:v>
                </c:pt>
                <c:pt idx="15">
                  <c:v>0</c:v>
                </c:pt>
              </c:numCache>
            </c:numRef>
          </c:val>
          <c:smooth val="0"/>
        </c:ser>
        <c:dLbls>
          <c:showLegendKey val="0"/>
          <c:showVal val="0"/>
          <c:showCatName val="0"/>
          <c:showSerName val="0"/>
          <c:showPercent val="0"/>
          <c:showBubbleSize val="0"/>
        </c:dLbls>
        <c:marker val="1"/>
        <c:smooth val="0"/>
        <c:axId val="186761984"/>
        <c:axId val="186807040"/>
      </c:lineChart>
      <c:catAx>
        <c:axId val="186761984"/>
        <c:scaling>
          <c:orientation val="minMax"/>
        </c:scaling>
        <c:delete val="0"/>
        <c:axPos val="b"/>
        <c:numFmt formatCode="General" sourceLinked="1"/>
        <c:majorTickMark val="out"/>
        <c:minorTickMark val="none"/>
        <c:tickLblPos val="nextTo"/>
        <c:crossAx val="186807040"/>
        <c:crosses val="autoZero"/>
        <c:auto val="1"/>
        <c:lblAlgn val="ctr"/>
        <c:lblOffset val="100"/>
        <c:noMultiLvlLbl val="0"/>
      </c:catAx>
      <c:valAx>
        <c:axId val="1868070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6761984"/>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Asylum applications by state of procedure, 2010-2024 (Per million inhabitants)</a:t>
            </a:r>
            <a:endParaRPr lang="en-US" sz="1200" b="0"/>
          </a:p>
          <a:p>
            <a:pPr>
              <a:defRPr sz="1400">
                <a:latin typeface="Calibri"/>
                <a:ea typeface="Calibri"/>
                <a:cs typeface="Calibri"/>
              </a:defRPr>
            </a:pPr>
            <a:r>
              <a:rPr lang="en-US" sz="1200" b="0"/>
              <a:t>SDG ind 10_60: freq=Annual, applicant=First time applicant</a:t>
            </a:r>
          </a:p>
        </c:rich>
      </c:tx>
      <c:layout/>
      <c:overlay val="0"/>
    </c:title>
    <c:autoTitleDeleted val="0"/>
    <c:plotArea>
      <c:layout/>
      <c:lineChart>
        <c:grouping val="standard"/>
        <c:varyColors val="0"/>
        <c:ser>
          <c:idx val="0"/>
          <c:order val="0"/>
          <c:tx>
            <c:strRef>
              <c:f>'10_60'!$A$23</c:f>
              <c:strCache>
                <c:ptCount val="1"/>
                <c:pt idx="0">
                  <c:v>European Union - 27 countries (from 2020)</c:v>
                </c:pt>
              </c:strCache>
            </c:strRef>
          </c:tx>
          <c:cat>
            <c:numRef>
              <c:f>'10_60'!$B$22:$P$22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'10_60'!$B$23:$P$23</c:f>
              <c:numCache>
                <c:formatCode>General</c:formatCode>
                <c:ptCount val="15"/>
                <c:pt idx="0">
                  <c:v>0</c:v>
                </c:pt>
                <c:pt idx="1">
                  <c:v>0</c:v>
                </c:pt>
                <c:pt idx="2">
                  <c:v>0</c:v>
                </c:pt>
                <c:pt idx="3">
                  <c:v>0</c:v>
                </c:pt>
                <c:pt idx="4">
                  <c:v>1199</c:v>
                </c:pt>
                <c:pt idx="5">
                  <c:v>2744</c:v>
                </c:pt>
                <c:pt idx="6">
                  <c:v>2626</c:v>
                </c:pt>
                <c:pt idx="7">
                  <c:v>1394</c:v>
                </c:pt>
                <c:pt idx="8">
                  <c:v>1266</c:v>
                </c:pt>
                <c:pt idx="9">
                  <c:v>1408</c:v>
                </c:pt>
                <c:pt idx="10">
                  <c:v>930</c:v>
                </c:pt>
                <c:pt idx="11">
                  <c:v>1202</c:v>
                </c:pt>
                <c:pt idx="12">
                  <c:v>1955</c:v>
                </c:pt>
                <c:pt idx="13">
                  <c:v>2340</c:v>
                </c:pt>
                <c:pt idx="14">
                  <c:v>2030</c:v>
                </c:pt>
              </c:numCache>
            </c:numRef>
          </c:val>
          <c:smooth val="0"/>
        </c:ser>
        <c:ser>
          <c:idx val="1"/>
          <c:order val="1"/>
          <c:tx>
            <c:strRef>
              <c:f>'10_60'!$A$24</c:f>
              <c:strCache>
                <c:ptCount val="1"/>
                <c:pt idx="0">
                  <c:v>Netherlands</c:v>
                </c:pt>
              </c:strCache>
            </c:strRef>
          </c:tx>
          <c:cat>
            <c:numRef>
              <c:f>'10_60'!$B$22:$P$22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'10_60'!$B$24:$P$24</c:f>
              <c:numCache>
                <c:formatCode>General</c:formatCode>
                <c:ptCount val="15"/>
                <c:pt idx="0">
                  <c:v>800</c:v>
                </c:pt>
                <c:pt idx="1">
                  <c:v>693</c:v>
                </c:pt>
                <c:pt idx="2">
                  <c:v>577</c:v>
                </c:pt>
                <c:pt idx="3">
                  <c:v>584</c:v>
                </c:pt>
                <c:pt idx="4">
                  <c:v>1291</c:v>
                </c:pt>
                <c:pt idx="5">
                  <c:v>2540</c:v>
                </c:pt>
                <c:pt idx="6">
                  <c:v>1132</c:v>
                </c:pt>
                <c:pt idx="7">
                  <c:v>939</c:v>
                </c:pt>
                <c:pt idx="8">
                  <c:v>1188</c:v>
                </c:pt>
                <c:pt idx="9">
                  <c:v>1296</c:v>
                </c:pt>
                <c:pt idx="10">
                  <c:v>783</c:v>
                </c:pt>
                <c:pt idx="11">
                  <c:v>1410</c:v>
                </c:pt>
                <c:pt idx="12">
                  <c:v>2006</c:v>
                </c:pt>
                <c:pt idx="13">
                  <c:v>2144</c:v>
                </c:pt>
                <c:pt idx="14">
                  <c:v>1779</c:v>
                </c:pt>
              </c:numCache>
            </c:numRef>
          </c:val>
          <c:smooth val="0"/>
        </c:ser>
        <c:ser>
          <c:idx val="2"/>
          <c:order val="2"/>
          <c:tx>
            <c:strRef>
              <c:f>'10_60'!$A$25</c:f>
              <c:strCache>
                <c:ptCount val="1"/>
                <c:pt idx="0">
                  <c:v>Poland</c:v>
                </c:pt>
              </c:strCache>
            </c:strRef>
          </c:tx>
          <c:cat>
            <c:numRef>
              <c:f>'10_60'!$B$22:$P$22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'10_60'!$B$25:$P$25</c:f>
              <c:numCache>
                <c:formatCode>General</c:formatCode>
                <c:ptCount val="15"/>
                <c:pt idx="0">
                  <c:v>114</c:v>
                </c:pt>
                <c:pt idx="1">
                  <c:v>131</c:v>
                </c:pt>
                <c:pt idx="2">
                  <c:v>241</c:v>
                </c:pt>
                <c:pt idx="3">
                  <c:v>367</c:v>
                </c:pt>
                <c:pt idx="4">
                  <c:v>148</c:v>
                </c:pt>
                <c:pt idx="5">
                  <c:v>270</c:v>
                </c:pt>
                <c:pt idx="6">
                  <c:v>258</c:v>
                </c:pt>
                <c:pt idx="7">
                  <c:v>79</c:v>
                </c:pt>
                <c:pt idx="8">
                  <c:v>63</c:v>
                </c:pt>
                <c:pt idx="9">
                  <c:v>73</c:v>
                </c:pt>
                <c:pt idx="10">
                  <c:v>40</c:v>
                </c:pt>
                <c:pt idx="11">
                  <c:v>169</c:v>
                </c:pt>
                <c:pt idx="12">
                  <c:v>209</c:v>
                </c:pt>
                <c:pt idx="13">
                  <c:v>210</c:v>
                </c:pt>
                <c:pt idx="14">
                  <c:v>394</c:v>
                </c:pt>
              </c:numCache>
            </c:numRef>
          </c:val>
          <c:smooth val="0"/>
        </c:ser>
        <c:dLbls>
          <c:showLegendKey val="0"/>
          <c:showVal val="0"/>
          <c:showCatName val="0"/>
          <c:showSerName val="0"/>
          <c:showPercent val="0"/>
          <c:showBubbleSize val="0"/>
        </c:dLbls>
        <c:marker val="1"/>
        <c:smooth val="0"/>
        <c:axId val="192108800"/>
        <c:axId val="192110592"/>
      </c:lineChart>
      <c:catAx>
        <c:axId val="192108800"/>
        <c:scaling>
          <c:orientation val="minMax"/>
        </c:scaling>
        <c:delete val="0"/>
        <c:axPos val="b"/>
        <c:numFmt formatCode="General" sourceLinked="1"/>
        <c:majorTickMark val="out"/>
        <c:minorTickMark val="none"/>
        <c:tickLblPos val="nextTo"/>
        <c:crossAx val="192110592"/>
        <c:crosses val="autoZero"/>
        <c:auto val="1"/>
        <c:lblAlgn val="ctr"/>
        <c:lblOffset val="100"/>
        <c:noMultiLvlLbl val="0"/>
      </c:catAx>
      <c:valAx>
        <c:axId val="192110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2108800"/>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Asylum applications by state of procedure, 2010-2024 (Per million inhabitants)</a:t>
            </a:r>
            <a:endParaRPr lang="en-US" sz="1200" b="0"/>
          </a:p>
          <a:p>
            <a:pPr>
              <a:defRPr sz="1400">
                <a:latin typeface="Calibri"/>
                <a:ea typeface="Calibri"/>
                <a:cs typeface="Calibri"/>
              </a:defRPr>
            </a:pPr>
            <a:r>
              <a:rPr lang="en-US" sz="1200" b="0"/>
              <a:t>SDG ind 10_60: freq=Annual, applicant=Positive first instance decision</a:t>
            </a:r>
          </a:p>
        </c:rich>
      </c:tx>
      <c:layout/>
      <c:overlay val="0"/>
    </c:title>
    <c:autoTitleDeleted val="0"/>
    <c:plotArea>
      <c:layout/>
      <c:lineChart>
        <c:grouping val="standard"/>
        <c:varyColors val="0"/>
        <c:ser>
          <c:idx val="0"/>
          <c:order val="0"/>
          <c:tx>
            <c:strRef>
              <c:f>'10_60'!$A$33</c:f>
              <c:strCache>
                <c:ptCount val="1"/>
                <c:pt idx="0">
                  <c:v>European Union - 27 countries (from 2020)</c:v>
                </c:pt>
              </c:strCache>
            </c:strRef>
          </c:tx>
          <c:cat>
            <c:numRef>
              <c:f>'10_60'!$B$32:$P$32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'10_60'!$B$33:$P$33</c:f>
              <c:numCache>
                <c:formatCode>General</c:formatCode>
                <c:ptCount val="15"/>
                <c:pt idx="0">
                  <c:v>0</c:v>
                </c:pt>
                <c:pt idx="1">
                  <c:v>0</c:v>
                </c:pt>
                <c:pt idx="2">
                  <c:v>188</c:v>
                </c:pt>
                <c:pt idx="3">
                  <c:v>224</c:v>
                </c:pt>
                <c:pt idx="4">
                  <c:v>355</c:v>
                </c:pt>
                <c:pt idx="5">
                  <c:v>662</c:v>
                </c:pt>
                <c:pt idx="6">
                  <c:v>1492</c:v>
                </c:pt>
                <c:pt idx="7">
                  <c:v>963</c:v>
                </c:pt>
                <c:pt idx="8">
                  <c:v>465</c:v>
                </c:pt>
                <c:pt idx="9">
                  <c:v>463</c:v>
                </c:pt>
                <c:pt idx="10">
                  <c:v>477</c:v>
                </c:pt>
                <c:pt idx="11">
                  <c:v>455</c:v>
                </c:pt>
                <c:pt idx="12">
                  <c:v>698</c:v>
                </c:pt>
                <c:pt idx="13">
                  <c:v>799</c:v>
                </c:pt>
                <c:pt idx="14">
                  <c:v>863</c:v>
                </c:pt>
              </c:numCache>
            </c:numRef>
          </c:val>
          <c:smooth val="0"/>
        </c:ser>
        <c:ser>
          <c:idx val="1"/>
          <c:order val="1"/>
          <c:tx>
            <c:strRef>
              <c:f>'10_60'!$A$34</c:f>
              <c:strCache>
                <c:ptCount val="1"/>
                <c:pt idx="0">
                  <c:v>Netherlands</c:v>
                </c:pt>
              </c:strCache>
            </c:strRef>
          </c:tx>
          <c:cat>
            <c:numRef>
              <c:f>'10_60'!$B$32:$P$32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'10_60'!$B$34:$P$34</c:f>
              <c:numCache>
                <c:formatCode>General</c:formatCode>
                <c:ptCount val="15"/>
                <c:pt idx="0">
                  <c:v>482</c:v>
                </c:pt>
                <c:pt idx="1">
                  <c:v>409</c:v>
                </c:pt>
                <c:pt idx="2">
                  <c:v>329</c:v>
                </c:pt>
                <c:pt idx="3">
                  <c:v>355</c:v>
                </c:pt>
                <c:pt idx="4">
                  <c:v>744</c:v>
                </c:pt>
                <c:pt idx="5">
                  <c:v>971</c:v>
                </c:pt>
                <c:pt idx="6">
                  <c:v>1222</c:v>
                </c:pt>
                <c:pt idx="7">
                  <c:v>456</c:v>
                </c:pt>
                <c:pt idx="8">
                  <c:v>210</c:v>
                </c:pt>
                <c:pt idx="9">
                  <c:v>279</c:v>
                </c:pt>
                <c:pt idx="10">
                  <c:v>494</c:v>
                </c:pt>
                <c:pt idx="11">
                  <c:v>688</c:v>
                </c:pt>
                <c:pt idx="12">
                  <c:v>858</c:v>
                </c:pt>
                <c:pt idx="13">
                  <c:v>810</c:v>
                </c:pt>
                <c:pt idx="14">
                  <c:v>889</c:v>
                </c:pt>
              </c:numCache>
            </c:numRef>
          </c:val>
          <c:smooth val="0"/>
        </c:ser>
        <c:ser>
          <c:idx val="2"/>
          <c:order val="2"/>
          <c:tx>
            <c:strRef>
              <c:f>'10_60'!$A$35</c:f>
              <c:strCache>
                <c:ptCount val="1"/>
                <c:pt idx="0">
                  <c:v>Poland</c:v>
                </c:pt>
              </c:strCache>
            </c:strRef>
          </c:tx>
          <c:cat>
            <c:numRef>
              <c:f>'10_60'!$B$32:$P$32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'10_60'!$B$35:$P$35</c:f>
              <c:numCache>
                <c:formatCode>General</c:formatCode>
                <c:ptCount val="15"/>
                <c:pt idx="0">
                  <c:v>13</c:v>
                </c:pt>
                <c:pt idx="1">
                  <c:v>12</c:v>
                </c:pt>
                <c:pt idx="2">
                  <c:v>14</c:v>
                </c:pt>
                <c:pt idx="3">
                  <c:v>18</c:v>
                </c:pt>
                <c:pt idx="4">
                  <c:v>19</c:v>
                </c:pt>
                <c:pt idx="5">
                  <c:v>17</c:v>
                </c:pt>
                <c:pt idx="6">
                  <c:v>8</c:v>
                </c:pt>
                <c:pt idx="7">
                  <c:v>13</c:v>
                </c:pt>
                <c:pt idx="8">
                  <c:v>10</c:v>
                </c:pt>
                <c:pt idx="9">
                  <c:v>7</c:v>
                </c:pt>
                <c:pt idx="10">
                  <c:v>10</c:v>
                </c:pt>
                <c:pt idx="11">
                  <c:v>58</c:v>
                </c:pt>
                <c:pt idx="12">
                  <c:v>105</c:v>
                </c:pt>
                <c:pt idx="13">
                  <c:v>126</c:v>
                </c:pt>
                <c:pt idx="14">
                  <c:v>192</c:v>
                </c:pt>
              </c:numCache>
            </c:numRef>
          </c:val>
          <c:smooth val="0"/>
        </c:ser>
        <c:dLbls>
          <c:showLegendKey val="0"/>
          <c:showVal val="0"/>
          <c:showCatName val="0"/>
          <c:showSerName val="0"/>
          <c:showPercent val="0"/>
          <c:showBubbleSize val="0"/>
        </c:dLbls>
        <c:marker val="1"/>
        <c:smooth val="0"/>
        <c:axId val="192791296"/>
        <c:axId val="192792832"/>
      </c:lineChart>
      <c:catAx>
        <c:axId val="192791296"/>
        <c:scaling>
          <c:orientation val="minMax"/>
        </c:scaling>
        <c:delete val="0"/>
        <c:axPos val="b"/>
        <c:numFmt formatCode="General" sourceLinked="1"/>
        <c:majorTickMark val="out"/>
        <c:minorTickMark val="none"/>
        <c:tickLblPos val="nextTo"/>
        <c:crossAx val="192792832"/>
        <c:crosses val="autoZero"/>
        <c:auto val="1"/>
        <c:lblAlgn val="ctr"/>
        <c:lblOffset val="100"/>
        <c:noMultiLvlLbl val="0"/>
      </c:catAx>
      <c:valAx>
        <c:axId val="1927928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2791296"/>
        <c:crosses val="autoZero"/>
        <c:crossBetween val="between"/>
      </c:valAx>
    </c:plotArea>
    <c:legend>
      <c:legendPos val="b"/>
      <c:layout/>
      <c:overlay val="0"/>
    </c:legend>
    <c:plotVisOnly val="1"/>
    <c:dispBlanksAs val="gap"/>
    <c:showDLblsOverMax val="0"/>
  </c:chart>
  <c:spPr>
    <a:ln>
      <a:solidFill>
        <a:srgbClr val="DD1367"/>
      </a:solidFill>
      <a:prstDash val="solid"/>
    </a:ln>
  </c:sp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Severe housing deprivation rate by poverty status, 2010-2023 (Percentage)</a:t>
            </a:r>
            <a:endParaRPr lang="en-US" sz="1200" b="0"/>
          </a:p>
          <a:p>
            <a:pPr>
              <a:defRPr sz="1400">
                <a:latin typeface="Calibri"/>
                <a:ea typeface="Calibri"/>
                <a:cs typeface="Calibri"/>
              </a:defRPr>
            </a:pPr>
            <a:r>
              <a:rPr lang="en-US" sz="1200" b="0"/>
              <a:t>SDG ind 11_11: freq=Annual, age=Total, incgrp=Total, sex=Total</a:t>
            </a:r>
          </a:p>
        </c:rich>
      </c:tx>
      <c:layout/>
      <c:overlay val="0"/>
    </c:title>
    <c:autoTitleDeleted val="0"/>
    <c:plotArea>
      <c:layout/>
      <c:lineChart>
        <c:grouping val="standard"/>
        <c:varyColors val="0"/>
        <c:ser>
          <c:idx val="0"/>
          <c:order val="0"/>
          <c:tx>
            <c:strRef>
              <c:f>'11_11'!$A$23</c:f>
              <c:strCache>
                <c:ptCount val="1"/>
                <c:pt idx="0">
                  <c:v>European Union - 27 countries (from 2020)</c:v>
                </c:pt>
              </c:strCache>
            </c:strRef>
          </c:tx>
          <c:cat>
            <c:numRef>
              <c:f>'11_11'!$B$22:$M$22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'11_11'!$B$23:$M$23</c:f>
              <c:numCache>
                <c:formatCode>General</c:formatCode>
                <c:ptCount val="12"/>
                <c:pt idx="0">
                  <c:v>6.1</c:v>
                </c:pt>
                <c:pt idx="1">
                  <c:v>5.8</c:v>
                </c:pt>
                <c:pt idx="2">
                  <c:v>5.5</c:v>
                </c:pt>
                <c:pt idx="3">
                  <c:v>5.5</c:v>
                </c:pt>
                <c:pt idx="4">
                  <c:v>5.4</c:v>
                </c:pt>
                <c:pt idx="5">
                  <c:v>5.3</c:v>
                </c:pt>
                <c:pt idx="6">
                  <c:v>5.0999999999999996</c:v>
                </c:pt>
                <c:pt idx="7">
                  <c:v>4.5</c:v>
                </c:pt>
                <c:pt idx="8">
                  <c:v>4.3</c:v>
                </c:pt>
                <c:pt idx="9">
                  <c:v>4</c:v>
                </c:pt>
                <c:pt idx="10">
                  <c:v>4</c:v>
                </c:pt>
                <c:pt idx="11">
                  <c:v>4</c:v>
                </c:pt>
              </c:numCache>
            </c:numRef>
          </c:val>
          <c:smooth val="0"/>
        </c:ser>
        <c:ser>
          <c:idx val="1"/>
          <c:order val="1"/>
          <c:tx>
            <c:strRef>
              <c:f>'11_11'!$A$24</c:f>
              <c:strCache>
                <c:ptCount val="1"/>
                <c:pt idx="0">
                  <c:v>Netherlands</c:v>
                </c:pt>
              </c:strCache>
            </c:strRef>
          </c:tx>
          <c:cat>
            <c:numRef>
              <c:f>'11_11'!$B$22:$M$22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'11_11'!$B$24:$M$24</c:f>
              <c:numCache>
                <c:formatCode>General</c:formatCode>
                <c:ptCount val="12"/>
                <c:pt idx="0">
                  <c:v>0.5</c:v>
                </c:pt>
                <c:pt idx="1">
                  <c:v>0.5</c:v>
                </c:pt>
                <c:pt idx="2">
                  <c:v>0.9</c:v>
                </c:pt>
                <c:pt idx="3">
                  <c:v>0.8</c:v>
                </c:pt>
                <c:pt idx="4">
                  <c:v>0.6</c:v>
                </c:pt>
                <c:pt idx="5">
                  <c:v>1</c:v>
                </c:pt>
                <c:pt idx="6">
                  <c:v>1.4</c:v>
                </c:pt>
                <c:pt idx="7">
                  <c:v>1</c:v>
                </c:pt>
                <c:pt idx="8">
                  <c:v>1.3</c:v>
                </c:pt>
                <c:pt idx="9">
                  <c:v>1.5</c:v>
                </c:pt>
                <c:pt idx="10">
                  <c:v>1.5</c:v>
                </c:pt>
                <c:pt idx="11">
                  <c:v>1.3</c:v>
                </c:pt>
              </c:numCache>
            </c:numRef>
          </c:val>
          <c:smooth val="0"/>
        </c:ser>
        <c:ser>
          <c:idx val="2"/>
          <c:order val="2"/>
          <c:tx>
            <c:strRef>
              <c:f>'11_11'!$A$25</c:f>
              <c:strCache>
                <c:ptCount val="1"/>
                <c:pt idx="0">
                  <c:v>Poland</c:v>
                </c:pt>
              </c:strCache>
            </c:strRef>
          </c:tx>
          <c:cat>
            <c:numRef>
              <c:f>'11_11'!$B$22:$M$22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'11_11'!$B$25:$M$25</c:f>
              <c:numCache>
                <c:formatCode>General</c:formatCode>
                <c:ptCount val="12"/>
                <c:pt idx="0">
                  <c:v>13.3</c:v>
                </c:pt>
                <c:pt idx="1">
                  <c:v>11.4</c:v>
                </c:pt>
                <c:pt idx="2">
                  <c:v>10.5</c:v>
                </c:pt>
                <c:pt idx="3">
                  <c:v>10.1</c:v>
                </c:pt>
                <c:pt idx="4">
                  <c:v>9.1</c:v>
                </c:pt>
                <c:pt idx="5">
                  <c:v>9.8000000000000007</c:v>
                </c:pt>
                <c:pt idx="6">
                  <c:v>9.4</c:v>
                </c:pt>
                <c:pt idx="7">
                  <c:v>9.8000000000000007</c:v>
                </c:pt>
                <c:pt idx="8">
                  <c:v>8.6</c:v>
                </c:pt>
                <c:pt idx="9">
                  <c:v>7.9</c:v>
                </c:pt>
                <c:pt idx="10">
                  <c:v>0</c:v>
                </c:pt>
                <c:pt idx="11">
                  <c:v>4.5999999999999996</c:v>
                </c:pt>
              </c:numCache>
            </c:numRef>
          </c:val>
          <c:smooth val="0"/>
        </c:ser>
        <c:ser>
          <c:idx val="3"/>
          <c:order val="3"/>
          <c:tx>
            <c:strRef>
              <c:f>'11_11'!$A$26</c:f>
              <c:strCache>
                <c:ptCount val="1"/>
                <c:pt idx="0">
                  <c:v>Serbia</c:v>
                </c:pt>
              </c:strCache>
            </c:strRef>
          </c:tx>
          <c:cat>
            <c:numRef>
              <c:f>'11_11'!$B$22:$M$22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'11_11'!$B$26:$M$26</c:f>
              <c:numCache>
                <c:formatCode>General</c:formatCode>
                <c:ptCount val="12"/>
                <c:pt idx="0">
                  <c:v>0</c:v>
                </c:pt>
                <c:pt idx="1">
                  <c:v>0</c:v>
                </c:pt>
                <c:pt idx="2">
                  <c:v>0</c:v>
                </c:pt>
                <c:pt idx="3">
                  <c:v>16.399999999999999</c:v>
                </c:pt>
                <c:pt idx="4">
                  <c:v>17.5</c:v>
                </c:pt>
                <c:pt idx="5">
                  <c:v>16.600000000000001</c:v>
                </c:pt>
                <c:pt idx="6">
                  <c:v>15.7</c:v>
                </c:pt>
                <c:pt idx="7">
                  <c:v>15.2</c:v>
                </c:pt>
                <c:pt idx="8">
                  <c:v>11.8</c:v>
                </c:pt>
                <c:pt idx="9">
                  <c:v>13.5</c:v>
                </c:pt>
                <c:pt idx="10">
                  <c:v>8.9</c:v>
                </c:pt>
                <c:pt idx="11">
                  <c:v>7.4</c:v>
                </c:pt>
              </c:numCache>
            </c:numRef>
          </c:val>
          <c:smooth val="0"/>
        </c:ser>
        <c:dLbls>
          <c:showLegendKey val="0"/>
          <c:showVal val="0"/>
          <c:showCatName val="0"/>
          <c:showSerName val="0"/>
          <c:showPercent val="0"/>
          <c:showBubbleSize val="0"/>
        </c:dLbls>
        <c:marker val="1"/>
        <c:smooth val="0"/>
        <c:axId val="185027968"/>
        <c:axId val="185040896"/>
      </c:lineChart>
      <c:catAx>
        <c:axId val="185027968"/>
        <c:scaling>
          <c:orientation val="minMax"/>
        </c:scaling>
        <c:delete val="0"/>
        <c:axPos val="b"/>
        <c:numFmt formatCode="General" sourceLinked="1"/>
        <c:majorTickMark val="out"/>
        <c:minorTickMark val="none"/>
        <c:tickLblPos val="nextTo"/>
        <c:crossAx val="185040896"/>
        <c:crosses val="autoZero"/>
        <c:auto val="1"/>
        <c:lblAlgn val="ctr"/>
        <c:lblOffset val="100"/>
        <c:noMultiLvlLbl val="0"/>
      </c:catAx>
      <c:valAx>
        <c:axId val="1850408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85027968"/>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Severe housing deprivation rate by poverty status, 2010-2023 (Percentage)</a:t>
            </a:r>
            <a:endParaRPr lang="en-US" sz="1200" b="0"/>
          </a:p>
          <a:p>
            <a:pPr>
              <a:defRPr sz="1400">
                <a:latin typeface="Calibri"/>
                <a:ea typeface="Calibri"/>
                <a:cs typeface="Calibri"/>
              </a:defRPr>
            </a:pPr>
            <a:r>
              <a:rPr lang="en-US" sz="1200" b="0"/>
              <a:t>SDG ind 11_11: freq=Annual, age=Total, incgrp=Below 60% of median equivalised income, sex=Total</a:t>
            </a:r>
          </a:p>
        </c:rich>
      </c:tx>
      <c:layout/>
      <c:overlay val="0"/>
    </c:title>
    <c:autoTitleDeleted val="0"/>
    <c:plotArea>
      <c:layout/>
      <c:lineChart>
        <c:grouping val="standard"/>
        <c:varyColors val="0"/>
        <c:ser>
          <c:idx val="0"/>
          <c:order val="0"/>
          <c:tx>
            <c:strRef>
              <c:f>'11_11'!$A$34</c:f>
              <c:strCache>
                <c:ptCount val="1"/>
                <c:pt idx="0">
                  <c:v>European Union - 27 countries (from 2020)</c:v>
                </c:pt>
              </c:strCache>
            </c:strRef>
          </c:tx>
          <c:cat>
            <c:numRef>
              <c:f>'11_11'!$B$33:$M$33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'11_11'!$B$34:$M$34</c:f>
              <c:numCache>
                <c:formatCode>General</c:formatCode>
                <c:ptCount val="12"/>
                <c:pt idx="0">
                  <c:v>14.4</c:v>
                </c:pt>
                <c:pt idx="1">
                  <c:v>14.3</c:v>
                </c:pt>
                <c:pt idx="2">
                  <c:v>13.7</c:v>
                </c:pt>
                <c:pt idx="3">
                  <c:v>13.8</c:v>
                </c:pt>
                <c:pt idx="4">
                  <c:v>13.8</c:v>
                </c:pt>
                <c:pt idx="5">
                  <c:v>13.3</c:v>
                </c:pt>
                <c:pt idx="6">
                  <c:v>12.8</c:v>
                </c:pt>
                <c:pt idx="7">
                  <c:v>10.1</c:v>
                </c:pt>
                <c:pt idx="8">
                  <c:v>10.5</c:v>
                </c:pt>
                <c:pt idx="9">
                  <c:v>9.6</c:v>
                </c:pt>
                <c:pt idx="10">
                  <c:v>10.199999999999999</c:v>
                </c:pt>
                <c:pt idx="11">
                  <c:v>9.9</c:v>
                </c:pt>
              </c:numCache>
            </c:numRef>
          </c:val>
          <c:smooth val="0"/>
        </c:ser>
        <c:ser>
          <c:idx val="1"/>
          <c:order val="1"/>
          <c:tx>
            <c:strRef>
              <c:f>'11_11'!$A$35</c:f>
              <c:strCache>
                <c:ptCount val="1"/>
                <c:pt idx="0">
                  <c:v>Netherlands</c:v>
                </c:pt>
              </c:strCache>
            </c:strRef>
          </c:tx>
          <c:cat>
            <c:numRef>
              <c:f>'11_11'!$B$33:$M$33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'11_11'!$B$35:$M$35</c:f>
              <c:numCache>
                <c:formatCode>General</c:formatCode>
                <c:ptCount val="12"/>
                <c:pt idx="0">
                  <c:v>1.2</c:v>
                </c:pt>
                <c:pt idx="1">
                  <c:v>0.7</c:v>
                </c:pt>
                <c:pt idx="2">
                  <c:v>2.5</c:v>
                </c:pt>
                <c:pt idx="3">
                  <c:v>5.6</c:v>
                </c:pt>
                <c:pt idx="4">
                  <c:v>2.2999999999999998</c:v>
                </c:pt>
                <c:pt idx="5">
                  <c:v>4.9000000000000004</c:v>
                </c:pt>
                <c:pt idx="6">
                  <c:v>4.3</c:v>
                </c:pt>
                <c:pt idx="7">
                  <c:v>4.3</c:v>
                </c:pt>
                <c:pt idx="8">
                  <c:v>3.5</c:v>
                </c:pt>
                <c:pt idx="9">
                  <c:v>4.4000000000000004</c:v>
                </c:pt>
                <c:pt idx="10">
                  <c:v>5.6</c:v>
                </c:pt>
                <c:pt idx="11">
                  <c:v>5.4</c:v>
                </c:pt>
              </c:numCache>
            </c:numRef>
          </c:val>
          <c:smooth val="0"/>
        </c:ser>
        <c:ser>
          <c:idx val="2"/>
          <c:order val="2"/>
          <c:tx>
            <c:strRef>
              <c:f>'11_11'!$A$36</c:f>
              <c:strCache>
                <c:ptCount val="1"/>
                <c:pt idx="0">
                  <c:v>Poland</c:v>
                </c:pt>
              </c:strCache>
            </c:strRef>
          </c:tx>
          <c:cat>
            <c:numRef>
              <c:f>'11_11'!$B$33:$M$33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'11_11'!$B$36:$M$36</c:f>
              <c:numCache>
                <c:formatCode>General</c:formatCode>
                <c:ptCount val="12"/>
                <c:pt idx="0">
                  <c:v>28</c:v>
                </c:pt>
                <c:pt idx="1">
                  <c:v>23.8</c:v>
                </c:pt>
                <c:pt idx="2">
                  <c:v>22.9</c:v>
                </c:pt>
                <c:pt idx="3">
                  <c:v>20.8</c:v>
                </c:pt>
                <c:pt idx="4">
                  <c:v>19.899999999999999</c:v>
                </c:pt>
                <c:pt idx="5">
                  <c:v>19.8</c:v>
                </c:pt>
                <c:pt idx="6">
                  <c:v>19.7</c:v>
                </c:pt>
                <c:pt idx="7">
                  <c:v>16</c:v>
                </c:pt>
                <c:pt idx="8">
                  <c:v>15.8</c:v>
                </c:pt>
                <c:pt idx="9">
                  <c:v>13</c:v>
                </c:pt>
                <c:pt idx="10">
                  <c:v>0</c:v>
                </c:pt>
                <c:pt idx="11">
                  <c:v>8</c:v>
                </c:pt>
              </c:numCache>
            </c:numRef>
          </c:val>
          <c:smooth val="0"/>
        </c:ser>
        <c:ser>
          <c:idx val="3"/>
          <c:order val="3"/>
          <c:tx>
            <c:strRef>
              <c:f>'11_11'!$A$37</c:f>
              <c:strCache>
                <c:ptCount val="1"/>
                <c:pt idx="0">
                  <c:v>Serbia</c:v>
                </c:pt>
              </c:strCache>
            </c:strRef>
          </c:tx>
          <c:cat>
            <c:numRef>
              <c:f>'11_11'!$B$33:$M$33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'11_11'!$B$37:$M$37</c:f>
              <c:numCache>
                <c:formatCode>General</c:formatCode>
                <c:ptCount val="12"/>
                <c:pt idx="0">
                  <c:v>0</c:v>
                </c:pt>
                <c:pt idx="1">
                  <c:v>0</c:v>
                </c:pt>
                <c:pt idx="2">
                  <c:v>0</c:v>
                </c:pt>
                <c:pt idx="3">
                  <c:v>27.3</c:v>
                </c:pt>
                <c:pt idx="4">
                  <c:v>25.6</c:v>
                </c:pt>
                <c:pt idx="5">
                  <c:v>25.4</c:v>
                </c:pt>
                <c:pt idx="6">
                  <c:v>25.2</c:v>
                </c:pt>
                <c:pt idx="7">
                  <c:v>25.1</c:v>
                </c:pt>
                <c:pt idx="8">
                  <c:v>22.5</c:v>
                </c:pt>
                <c:pt idx="9">
                  <c:v>23.1</c:v>
                </c:pt>
                <c:pt idx="10">
                  <c:v>18.600000000000001</c:v>
                </c:pt>
                <c:pt idx="11">
                  <c:v>13.8</c:v>
                </c:pt>
              </c:numCache>
            </c:numRef>
          </c:val>
          <c:smooth val="0"/>
        </c:ser>
        <c:dLbls>
          <c:showLegendKey val="0"/>
          <c:showVal val="0"/>
          <c:showCatName val="0"/>
          <c:showSerName val="0"/>
          <c:showPercent val="0"/>
          <c:showBubbleSize val="0"/>
        </c:dLbls>
        <c:marker val="1"/>
        <c:smooth val="0"/>
        <c:axId val="193734528"/>
        <c:axId val="193736064"/>
      </c:lineChart>
      <c:catAx>
        <c:axId val="193734528"/>
        <c:scaling>
          <c:orientation val="minMax"/>
        </c:scaling>
        <c:delete val="0"/>
        <c:axPos val="b"/>
        <c:numFmt formatCode="General" sourceLinked="1"/>
        <c:majorTickMark val="out"/>
        <c:minorTickMark val="none"/>
        <c:tickLblPos val="nextTo"/>
        <c:crossAx val="193736064"/>
        <c:crosses val="autoZero"/>
        <c:auto val="1"/>
        <c:lblAlgn val="ctr"/>
        <c:lblOffset val="100"/>
        <c:noMultiLvlLbl val="0"/>
      </c:catAx>
      <c:valAx>
        <c:axId val="1937360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3734528"/>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Housing cost overburden rate by poverty status, 2010-2025 (Percentage)</a:t>
            </a:r>
            <a:endParaRPr lang="en-US" sz="1200" b="0"/>
          </a:p>
          <a:p>
            <a:pPr>
              <a:defRPr sz="1400">
                <a:latin typeface="Calibri"/>
                <a:ea typeface="Calibri"/>
                <a:cs typeface="Calibri"/>
              </a:defRPr>
            </a:pPr>
            <a:r>
              <a:rPr lang="en-US" sz="1200" b="0"/>
              <a:t>SDG ind 01_50: freq=Annual, sex=Total, incgrp=Total, age=Total</a:t>
            </a:r>
          </a:p>
        </c:rich>
      </c:tx>
      <c:layout/>
      <c:overlay val="0"/>
    </c:title>
    <c:autoTitleDeleted val="0"/>
    <c:plotArea>
      <c:layout/>
      <c:lineChart>
        <c:grouping val="standard"/>
        <c:varyColors val="0"/>
        <c:ser>
          <c:idx val="0"/>
          <c:order val="0"/>
          <c:tx>
            <c:strRef>
              <c:f>'01_50'!$A$23</c:f>
              <c:strCache>
                <c:ptCount val="1"/>
                <c:pt idx="0">
                  <c:v>European Union - 27 countries (from 2020)</c:v>
                </c:pt>
              </c:strCache>
            </c:strRef>
          </c:tx>
          <c:cat>
            <c:numRef>
              <c:f>'01_50'!$B$22:$Q$22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'01_50'!$B$23:$Q$23</c:f>
              <c:numCache>
                <c:formatCode>General</c:formatCode>
                <c:ptCount val="16"/>
                <c:pt idx="0">
                  <c:v>10</c:v>
                </c:pt>
                <c:pt idx="1">
                  <c:v>10.6</c:v>
                </c:pt>
                <c:pt idx="2">
                  <c:v>11.5</c:v>
                </c:pt>
                <c:pt idx="3">
                  <c:v>11.6</c:v>
                </c:pt>
                <c:pt idx="4">
                  <c:v>11.5</c:v>
                </c:pt>
                <c:pt idx="5">
                  <c:v>11.2</c:v>
                </c:pt>
                <c:pt idx="6">
                  <c:v>10.9</c:v>
                </c:pt>
                <c:pt idx="7">
                  <c:v>10.1</c:v>
                </c:pt>
                <c:pt idx="8">
                  <c:v>9.6</c:v>
                </c:pt>
                <c:pt idx="9">
                  <c:v>9.4</c:v>
                </c:pt>
                <c:pt idx="10">
                  <c:v>7.8</c:v>
                </c:pt>
                <c:pt idx="11">
                  <c:v>8.6999999999999993</c:v>
                </c:pt>
                <c:pt idx="12">
                  <c:v>8.6999999999999993</c:v>
                </c:pt>
                <c:pt idx="13">
                  <c:v>8.8000000000000007</c:v>
                </c:pt>
                <c:pt idx="14">
                  <c:v>8.1999999999999993</c:v>
                </c:pt>
                <c:pt idx="15">
                  <c:v>0</c:v>
                </c:pt>
              </c:numCache>
            </c:numRef>
          </c:val>
          <c:smooth val="0"/>
        </c:ser>
        <c:ser>
          <c:idx val="1"/>
          <c:order val="1"/>
          <c:tx>
            <c:strRef>
              <c:f>'01_50'!$A$24</c:f>
              <c:strCache>
                <c:ptCount val="1"/>
                <c:pt idx="0">
                  <c:v>Netherlands</c:v>
                </c:pt>
              </c:strCache>
            </c:strRef>
          </c:tx>
          <c:cat>
            <c:numRef>
              <c:f>'01_50'!$B$22:$Q$22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'01_50'!$B$24:$Q$24</c:f>
              <c:numCache>
                <c:formatCode>General</c:formatCode>
                <c:ptCount val="16"/>
                <c:pt idx="0">
                  <c:v>14</c:v>
                </c:pt>
                <c:pt idx="1">
                  <c:v>14.5</c:v>
                </c:pt>
                <c:pt idx="2">
                  <c:v>14.4</c:v>
                </c:pt>
                <c:pt idx="3">
                  <c:v>15.7</c:v>
                </c:pt>
                <c:pt idx="4">
                  <c:v>15.4</c:v>
                </c:pt>
                <c:pt idx="5">
                  <c:v>14.9</c:v>
                </c:pt>
                <c:pt idx="6">
                  <c:v>10.7</c:v>
                </c:pt>
                <c:pt idx="7">
                  <c:v>9.4</c:v>
                </c:pt>
                <c:pt idx="8">
                  <c:v>9.4</c:v>
                </c:pt>
                <c:pt idx="9">
                  <c:v>9.9</c:v>
                </c:pt>
                <c:pt idx="10">
                  <c:v>8.3000000000000007</c:v>
                </c:pt>
                <c:pt idx="11">
                  <c:v>8.3000000000000007</c:v>
                </c:pt>
                <c:pt idx="12">
                  <c:v>10</c:v>
                </c:pt>
                <c:pt idx="13">
                  <c:v>9.3000000000000007</c:v>
                </c:pt>
                <c:pt idx="14">
                  <c:v>6.9</c:v>
                </c:pt>
                <c:pt idx="15">
                  <c:v>6.5</c:v>
                </c:pt>
              </c:numCache>
            </c:numRef>
          </c:val>
          <c:smooth val="0"/>
        </c:ser>
        <c:ser>
          <c:idx val="2"/>
          <c:order val="2"/>
          <c:tx>
            <c:strRef>
              <c:f>'01_50'!$A$25</c:f>
              <c:strCache>
                <c:ptCount val="1"/>
                <c:pt idx="0">
                  <c:v>Poland</c:v>
                </c:pt>
              </c:strCache>
            </c:strRef>
          </c:tx>
          <c:cat>
            <c:numRef>
              <c:f>'01_50'!$B$22:$Q$22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'01_50'!$B$25:$Q$25</c:f>
              <c:numCache>
                <c:formatCode>General</c:formatCode>
                <c:ptCount val="16"/>
                <c:pt idx="0">
                  <c:v>9.1</c:v>
                </c:pt>
                <c:pt idx="1">
                  <c:v>10.199999999999999</c:v>
                </c:pt>
                <c:pt idx="2">
                  <c:v>10.5</c:v>
                </c:pt>
                <c:pt idx="3">
                  <c:v>10.3</c:v>
                </c:pt>
                <c:pt idx="4">
                  <c:v>9.6</c:v>
                </c:pt>
                <c:pt idx="5">
                  <c:v>8.6999999999999993</c:v>
                </c:pt>
                <c:pt idx="6">
                  <c:v>7.7</c:v>
                </c:pt>
                <c:pt idx="7">
                  <c:v>6.7</c:v>
                </c:pt>
                <c:pt idx="8">
                  <c:v>6.2</c:v>
                </c:pt>
                <c:pt idx="9">
                  <c:v>6</c:v>
                </c:pt>
                <c:pt idx="10">
                  <c:v>4.9000000000000004</c:v>
                </c:pt>
                <c:pt idx="11">
                  <c:v>5.7</c:v>
                </c:pt>
                <c:pt idx="12">
                  <c:v>5.6</c:v>
                </c:pt>
                <c:pt idx="13">
                  <c:v>5.9</c:v>
                </c:pt>
                <c:pt idx="14">
                  <c:v>5.2</c:v>
                </c:pt>
                <c:pt idx="15">
                  <c:v>4.0999999999999996</c:v>
                </c:pt>
              </c:numCache>
            </c:numRef>
          </c:val>
          <c:smooth val="0"/>
        </c:ser>
        <c:ser>
          <c:idx val="3"/>
          <c:order val="3"/>
          <c:tx>
            <c:strRef>
              <c:f>'01_50'!$A$26</c:f>
              <c:strCache>
                <c:ptCount val="1"/>
                <c:pt idx="0">
                  <c:v>Serbia</c:v>
                </c:pt>
              </c:strCache>
            </c:strRef>
          </c:tx>
          <c:cat>
            <c:numRef>
              <c:f>'01_50'!$B$22:$Q$22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'01_50'!$B$26:$Q$26</c:f>
              <c:numCache>
                <c:formatCode>General</c:formatCode>
                <c:ptCount val="16"/>
                <c:pt idx="0">
                  <c:v>0</c:v>
                </c:pt>
                <c:pt idx="1">
                  <c:v>0</c:v>
                </c:pt>
                <c:pt idx="2">
                  <c:v>0</c:v>
                </c:pt>
                <c:pt idx="3">
                  <c:v>28</c:v>
                </c:pt>
                <c:pt idx="4">
                  <c:v>31.7</c:v>
                </c:pt>
                <c:pt idx="5">
                  <c:v>33.700000000000003</c:v>
                </c:pt>
                <c:pt idx="6">
                  <c:v>31</c:v>
                </c:pt>
                <c:pt idx="7">
                  <c:v>33.6</c:v>
                </c:pt>
                <c:pt idx="8">
                  <c:v>31.3</c:v>
                </c:pt>
                <c:pt idx="9">
                  <c:v>22.7</c:v>
                </c:pt>
                <c:pt idx="10">
                  <c:v>19.5</c:v>
                </c:pt>
                <c:pt idx="11">
                  <c:v>16.600000000000001</c:v>
                </c:pt>
                <c:pt idx="12">
                  <c:v>14.8</c:v>
                </c:pt>
                <c:pt idx="13">
                  <c:v>15.4</c:v>
                </c:pt>
                <c:pt idx="14">
                  <c:v>11.4</c:v>
                </c:pt>
                <c:pt idx="15">
                  <c:v>0</c:v>
                </c:pt>
              </c:numCache>
            </c:numRef>
          </c:val>
          <c:smooth val="0"/>
        </c:ser>
        <c:dLbls>
          <c:showLegendKey val="0"/>
          <c:showVal val="0"/>
          <c:showCatName val="0"/>
          <c:showSerName val="0"/>
          <c:showPercent val="0"/>
          <c:showBubbleSize val="0"/>
        </c:dLbls>
        <c:marker val="1"/>
        <c:smooth val="0"/>
        <c:axId val="116826496"/>
        <c:axId val="116979968"/>
      </c:lineChart>
      <c:catAx>
        <c:axId val="116826496"/>
        <c:scaling>
          <c:orientation val="minMax"/>
        </c:scaling>
        <c:delete val="0"/>
        <c:axPos val="b"/>
        <c:numFmt formatCode="General" sourceLinked="1"/>
        <c:majorTickMark val="out"/>
        <c:minorTickMark val="none"/>
        <c:tickLblPos val="nextTo"/>
        <c:crossAx val="116979968"/>
        <c:crosses val="autoZero"/>
        <c:auto val="1"/>
        <c:lblAlgn val="ctr"/>
        <c:lblOffset val="100"/>
        <c:noMultiLvlLbl val="0"/>
      </c:catAx>
      <c:valAx>
        <c:axId val="1169799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6826496"/>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Severe housing deprivation rate by poverty status, 2010-2023 (Percentage)</a:t>
            </a:r>
            <a:endParaRPr sz="1200" b="0"/>
          </a:p>
          <a:p>
            <a:pPr>
              <a:defRPr sz="1400">
                <a:latin typeface="Calibri"/>
                <a:ea typeface="Calibri"/>
                <a:cs typeface="Calibri"/>
              </a:defRPr>
            </a:pPr>
            <a:r>
              <a:rPr sz="1200" b="0"/>
              <a:t>SDG ind 11_11: freq=Annual, age=Total, incgrp=Above 60% of median equivalised income, sex=Total</a:t>
            </a:r>
          </a:p>
        </c:rich>
      </c:tx>
      <c:overlay val="0"/>
    </c:title>
    <c:autoTitleDeleted val="0"/>
    <c:plotArea>
      <c:layout/>
      <c:lineChart>
        <c:grouping val="standard"/>
        <c:varyColors val="0"/>
        <c:ser>
          <c:idx val="0"/>
          <c:order val="0"/>
          <c:tx>
            <c:strRef>
              <c:f>'11_11'!$A$45</c:f>
              <c:strCache>
                <c:ptCount val="1"/>
                <c:pt idx="0">
                  <c:v>European Union - 27 countries (from 2020)</c:v>
                </c:pt>
              </c:strCache>
            </c:strRef>
          </c:tx>
          <c:cat>
            <c:numRef>
              <c:f>'11_11'!$B$44:$M$44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'11_11'!$B$45:$M$45</c:f>
              <c:numCache>
                <c:formatCode>General</c:formatCode>
                <c:ptCount val="12"/>
                <c:pt idx="0">
                  <c:v>4.4000000000000004</c:v>
                </c:pt>
                <c:pt idx="1">
                  <c:v>4.0999999999999996</c:v>
                </c:pt>
                <c:pt idx="2">
                  <c:v>3.8</c:v>
                </c:pt>
                <c:pt idx="3">
                  <c:v>3.8</c:v>
                </c:pt>
                <c:pt idx="4">
                  <c:v>3.6</c:v>
                </c:pt>
                <c:pt idx="5">
                  <c:v>3.7</c:v>
                </c:pt>
                <c:pt idx="6">
                  <c:v>3.5</c:v>
                </c:pt>
                <c:pt idx="7">
                  <c:v>3.4</c:v>
                </c:pt>
                <c:pt idx="8">
                  <c:v>3</c:v>
                </c:pt>
                <c:pt idx="9">
                  <c:v>2.9</c:v>
                </c:pt>
                <c:pt idx="10">
                  <c:v>2.8</c:v>
                </c:pt>
                <c:pt idx="11">
                  <c:v>2.8</c:v>
                </c:pt>
              </c:numCache>
            </c:numRef>
          </c:val>
          <c:smooth val="0"/>
        </c:ser>
        <c:ser>
          <c:idx val="1"/>
          <c:order val="1"/>
          <c:tx>
            <c:strRef>
              <c:f>'11_11'!$A$46</c:f>
              <c:strCache>
                <c:ptCount val="1"/>
                <c:pt idx="0">
                  <c:v>Netherlands</c:v>
                </c:pt>
              </c:strCache>
            </c:strRef>
          </c:tx>
          <c:cat>
            <c:numRef>
              <c:f>'11_11'!$B$44:$M$44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'11_11'!$B$46:$M$46</c:f>
              <c:numCache>
                <c:formatCode>General</c:formatCode>
                <c:ptCount val="12"/>
                <c:pt idx="0">
                  <c:v>0.4</c:v>
                </c:pt>
                <c:pt idx="1">
                  <c:v>0.4</c:v>
                </c:pt>
                <c:pt idx="2">
                  <c:v>0.7</c:v>
                </c:pt>
                <c:pt idx="3">
                  <c:v>0.3</c:v>
                </c:pt>
                <c:pt idx="4">
                  <c:v>0.4</c:v>
                </c:pt>
                <c:pt idx="5">
                  <c:v>0.5</c:v>
                </c:pt>
                <c:pt idx="6">
                  <c:v>0.9</c:v>
                </c:pt>
                <c:pt idx="7">
                  <c:v>0.6</c:v>
                </c:pt>
                <c:pt idx="8">
                  <c:v>0.9</c:v>
                </c:pt>
                <c:pt idx="9">
                  <c:v>1</c:v>
                </c:pt>
                <c:pt idx="10">
                  <c:v>0.9</c:v>
                </c:pt>
                <c:pt idx="11">
                  <c:v>0.8</c:v>
                </c:pt>
              </c:numCache>
            </c:numRef>
          </c:val>
          <c:smooth val="0"/>
        </c:ser>
        <c:ser>
          <c:idx val="2"/>
          <c:order val="2"/>
          <c:tx>
            <c:strRef>
              <c:f>'11_11'!$A$47</c:f>
              <c:strCache>
                <c:ptCount val="1"/>
                <c:pt idx="0">
                  <c:v>Poland</c:v>
                </c:pt>
              </c:strCache>
            </c:strRef>
          </c:tx>
          <c:cat>
            <c:numRef>
              <c:f>'11_11'!$B$44:$M$44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'11_11'!$B$47:$M$47</c:f>
              <c:numCache>
                <c:formatCode>General</c:formatCode>
                <c:ptCount val="12"/>
                <c:pt idx="0">
                  <c:v>10.199999999999999</c:v>
                </c:pt>
                <c:pt idx="1">
                  <c:v>8.6999999999999993</c:v>
                </c:pt>
                <c:pt idx="2">
                  <c:v>7.9</c:v>
                </c:pt>
                <c:pt idx="3">
                  <c:v>7.9</c:v>
                </c:pt>
                <c:pt idx="4">
                  <c:v>6.9</c:v>
                </c:pt>
                <c:pt idx="5">
                  <c:v>7.6</c:v>
                </c:pt>
                <c:pt idx="6">
                  <c:v>7.3</c:v>
                </c:pt>
                <c:pt idx="7">
                  <c:v>8.6999999999999993</c:v>
                </c:pt>
                <c:pt idx="8">
                  <c:v>7.3</c:v>
                </c:pt>
                <c:pt idx="9">
                  <c:v>7</c:v>
                </c:pt>
                <c:pt idx="10">
                  <c:v>0</c:v>
                </c:pt>
                <c:pt idx="11">
                  <c:v>4.0999999999999996</c:v>
                </c:pt>
              </c:numCache>
            </c:numRef>
          </c:val>
          <c:smooth val="0"/>
        </c:ser>
        <c:ser>
          <c:idx val="3"/>
          <c:order val="3"/>
          <c:tx>
            <c:strRef>
              <c:f>'11_11'!$A$48</c:f>
              <c:strCache>
                <c:ptCount val="1"/>
                <c:pt idx="0">
                  <c:v>Serbia</c:v>
                </c:pt>
              </c:strCache>
            </c:strRef>
          </c:tx>
          <c:cat>
            <c:numRef>
              <c:f>'11_11'!$B$44:$M$44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'11_11'!$B$48:$M$48</c:f>
              <c:numCache>
                <c:formatCode>General</c:formatCode>
                <c:ptCount val="12"/>
                <c:pt idx="0">
                  <c:v>0</c:v>
                </c:pt>
                <c:pt idx="1">
                  <c:v>0</c:v>
                </c:pt>
                <c:pt idx="2">
                  <c:v>0</c:v>
                </c:pt>
                <c:pt idx="3">
                  <c:v>12.8</c:v>
                </c:pt>
                <c:pt idx="4">
                  <c:v>14.7</c:v>
                </c:pt>
                <c:pt idx="5">
                  <c:v>13.4</c:v>
                </c:pt>
                <c:pt idx="6">
                  <c:v>12.4</c:v>
                </c:pt>
                <c:pt idx="7">
                  <c:v>11.8</c:v>
                </c:pt>
                <c:pt idx="8">
                  <c:v>8.4</c:v>
                </c:pt>
                <c:pt idx="9">
                  <c:v>10.7</c:v>
                </c:pt>
                <c:pt idx="10">
                  <c:v>6</c:v>
                </c:pt>
                <c:pt idx="11">
                  <c:v>5.8</c:v>
                </c:pt>
              </c:numCache>
            </c:numRef>
          </c:val>
          <c:smooth val="0"/>
        </c:ser>
        <c:dLbls>
          <c:showLegendKey val="0"/>
          <c:showVal val="0"/>
          <c:showCatName val="0"/>
          <c:showSerName val="0"/>
          <c:showPercent val="0"/>
          <c:showBubbleSize val="0"/>
        </c:dLbls>
        <c:marker val="1"/>
        <c:smooth val="0"/>
        <c:axId val="194423808"/>
        <c:axId val="194433792"/>
      </c:lineChart>
      <c:catAx>
        <c:axId val="194423808"/>
        <c:scaling>
          <c:orientation val="minMax"/>
        </c:scaling>
        <c:delete val="0"/>
        <c:axPos val="b"/>
        <c:numFmt formatCode="General" sourceLinked="1"/>
        <c:majorTickMark val="out"/>
        <c:minorTickMark val="none"/>
        <c:tickLblPos val="nextTo"/>
        <c:crossAx val="194433792"/>
        <c:crosses val="autoZero"/>
        <c:auto val="1"/>
        <c:lblAlgn val="ctr"/>
        <c:lblOffset val="100"/>
        <c:noMultiLvlLbl val="0"/>
      </c:catAx>
      <c:valAx>
        <c:axId val="1944337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4423808"/>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living in households considering that they suffer from noise, by poverty status, 2010-2023 (Percentage)</a:t>
            </a:r>
            <a:endParaRPr lang="en-US" sz="1200" b="0"/>
          </a:p>
          <a:p>
            <a:pPr>
              <a:defRPr sz="1400">
                <a:latin typeface="Calibri"/>
                <a:ea typeface="Calibri"/>
                <a:cs typeface="Calibri"/>
              </a:defRPr>
            </a:pPr>
            <a:r>
              <a:rPr lang="en-US" sz="1200" b="0"/>
              <a:t>SDG ind 11_20: freq=Annual, hhtyp=Total, incgrp=Total</a:t>
            </a:r>
          </a:p>
        </c:rich>
      </c:tx>
      <c:layout/>
      <c:overlay val="0"/>
    </c:title>
    <c:autoTitleDeleted val="0"/>
    <c:plotArea>
      <c:layout/>
      <c:lineChart>
        <c:grouping val="standard"/>
        <c:varyColors val="0"/>
        <c:ser>
          <c:idx val="0"/>
          <c:order val="0"/>
          <c:tx>
            <c:strRef>
              <c:f>'11_20'!$A$23</c:f>
              <c:strCache>
                <c:ptCount val="1"/>
                <c:pt idx="0">
                  <c:v>European Union - 27 countries (from 2020)</c:v>
                </c:pt>
              </c:strCache>
            </c:strRef>
          </c:tx>
          <c:cat>
            <c:numRef>
              <c:f>'11_20'!$B$22:$M$22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'11_20'!$B$23:$M$23</c:f>
              <c:numCache>
                <c:formatCode>General</c:formatCode>
                <c:ptCount val="12"/>
                <c:pt idx="0">
                  <c:v>20.6</c:v>
                </c:pt>
                <c:pt idx="1">
                  <c:v>19.7</c:v>
                </c:pt>
                <c:pt idx="2">
                  <c:v>18.899999999999999</c:v>
                </c:pt>
                <c:pt idx="3">
                  <c:v>19.100000000000001</c:v>
                </c:pt>
                <c:pt idx="4">
                  <c:v>18.5</c:v>
                </c:pt>
                <c:pt idx="5">
                  <c:v>18.3</c:v>
                </c:pt>
                <c:pt idx="6">
                  <c:v>18.100000000000001</c:v>
                </c:pt>
                <c:pt idx="7">
                  <c:v>17.5</c:v>
                </c:pt>
                <c:pt idx="8">
                  <c:v>18.2</c:v>
                </c:pt>
                <c:pt idx="9">
                  <c:v>17.3</c:v>
                </c:pt>
                <c:pt idx="10">
                  <c:v>17.600000000000001</c:v>
                </c:pt>
                <c:pt idx="11">
                  <c:v>18.100000000000001</c:v>
                </c:pt>
              </c:numCache>
            </c:numRef>
          </c:val>
          <c:smooth val="0"/>
        </c:ser>
        <c:ser>
          <c:idx val="1"/>
          <c:order val="1"/>
          <c:tx>
            <c:strRef>
              <c:f>'11_20'!$A$24</c:f>
              <c:strCache>
                <c:ptCount val="1"/>
                <c:pt idx="0">
                  <c:v>Netherlands</c:v>
                </c:pt>
              </c:strCache>
            </c:strRef>
          </c:tx>
          <c:cat>
            <c:numRef>
              <c:f>'11_20'!$B$22:$M$22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'11_20'!$B$24:$M$24</c:f>
              <c:numCache>
                <c:formatCode>General</c:formatCode>
                <c:ptCount val="12"/>
                <c:pt idx="0">
                  <c:v>23.6</c:v>
                </c:pt>
                <c:pt idx="1">
                  <c:v>23.6</c:v>
                </c:pt>
                <c:pt idx="2">
                  <c:v>24.2</c:v>
                </c:pt>
                <c:pt idx="3">
                  <c:v>24.1</c:v>
                </c:pt>
                <c:pt idx="4">
                  <c:v>25</c:v>
                </c:pt>
                <c:pt idx="5">
                  <c:v>24.7</c:v>
                </c:pt>
                <c:pt idx="6">
                  <c:v>24.9</c:v>
                </c:pt>
                <c:pt idx="7">
                  <c:v>25.6</c:v>
                </c:pt>
                <c:pt idx="8">
                  <c:v>27.1</c:v>
                </c:pt>
                <c:pt idx="9">
                  <c:v>26.6</c:v>
                </c:pt>
                <c:pt idx="10">
                  <c:v>25.5</c:v>
                </c:pt>
                <c:pt idx="11">
                  <c:v>28.2</c:v>
                </c:pt>
              </c:numCache>
            </c:numRef>
          </c:val>
          <c:smooth val="0"/>
        </c:ser>
        <c:ser>
          <c:idx val="2"/>
          <c:order val="2"/>
          <c:tx>
            <c:strRef>
              <c:f>'11_20'!$A$25</c:f>
              <c:strCache>
                <c:ptCount val="1"/>
                <c:pt idx="0">
                  <c:v>Poland</c:v>
                </c:pt>
              </c:strCache>
            </c:strRef>
          </c:tx>
          <c:cat>
            <c:numRef>
              <c:f>'11_20'!$B$22:$M$22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'11_20'!$B$25:$M$25</c:f>
              <c:numCache>
                <c:formatCode>General</c:formatCode>
                <c:ptCount val="12"/>
                <c:pt idx="0">
                  <c:v>16.2</c:v>
                </c:pt>
                <c:pt idx="1">
                  <c:v>14.5</c:v>
                </c:pt>
                <c:pt idx="2">
                  <c:v>14.2</c:v>
                </c:pt>
                <c:pt idx="3">
                  <c:v>14</c:v>
                </c:pt>
                <c:pt idx="4">
                  <c:v>13.4</c:v>
                </c:pt>
                <c:pt idx="5">
                  <c:v>12.4</c:v>
                </c:pt>
                <c:pt idx="6">
                  <c:v>13</c:v>
                </c:pt>
                <c:pt idx="7">
                  <c:v>12.4</c:v>
                </c:pt>
                <c:pt idx="8">
                  <c:v>13.8</c:v>
                </c:pt>
                <c:pt idx="9">
                  <c:v>12.6</c:v>
                </c:pt>
                <c:pt idx="10">
                  <c:v>0</c:v>
                </c:pt>
                <c:pt idx="11">
                  <c:v>9.3000000000000007</c:v>
                </c:pt>
              </c:numCache>
            </c:numRef>
          </c:val>
          <c:smooth val="0"/>
        </c:ser>
        <c:ser>
          <c:idx val="3"/>
          <c:order val="3"/>
          <c:tx>
            <c:strRef>
              <c:f>'11_20'!$A$26</c:f>
              <c:strCache>
                <c:ptCount val="1"/>
                <c:pt idx="0">
                  <c:v>Serbia</c:v>
                </c:pt>
              </c:strCache>
            </c:strRef>
          </c:tx>
          <c:cat>
            <c:numRef>
              <c:f>'11_20'!$B$22:$M$22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'11_20'!$B$26:$M$26</c:f>
              <c:numCache>
                <c:formatCode>General</c:formatCode>
                <c:ptCount val="12"/>
                <c:pt idx="0">
                  <c:v>0</c:v>
                </c:pt>
                <c:pt idx="1">
                  <c:v>0</c:v>
                </c:pt>
                <c:pt idx="2">
                  <c:v>0</c:v>
                </c:pt>
                <c:pt idx="3">
                  <c:v>12.7</c:v>
                </c:pt>
                <c:pt idx="4">
                  <c:v>12.4</c:v>
                </c:pt>
                <c:pt idx="5">
                  <c:v>13.1</c:v>
                </c:pt>
                <c:pt idx="6">
                  <c:v>12.2</c:v>
                </c:pt>
                <c:pt idx="7">
                  <c:v>10.1</c:v>
                </c:pt>
                <c:pt idx="8">
                  <c:v>11.7</c:v>
                </c:pt>
                <c:pt idx="9">
                  <c:v>11.2</c:v>
                </c:pt>
                <c:pt idx="10">
                  <c:v>9.6999999999999993</c:v>
                </c:pt>
                <c:pt idx="11">
                  <c:v>11.2</c:v>
                </c:pt>
              </c:numCache>
            </c:numRef>
          </c:val>
          <c:smooth val="0"/>
        </c:ser>
        <c:dLbls>
          <c:showLegendKey val="0"/>
          <c:showVal val="0"/>
          <c:showCatName val="0"/>
          <c:showSerName val="0"/>
          <c:showPercent val="0"/>
          <c:showBubbleSize val="0"/>
        </c:dLbls>
        <c:marker val="1"/>
        <c:smooth val="0"/>
        <c:axId val="84046976"/>
        <c:axId val="84048512"/>
      </c:lineChart>
      <c:catAx>
        <c:axId val="84046976"/>
        <c:scaling>
          <c:orientation val="minMax"/>
        </c:scaling>
        <c:delete val="0"/>
        <c:axPos val="b"/>
        <c:numFmt formatCode="General" sourceLinked="1"/>
        <c:majorTickMark val="out"/>
        <c:minorTickMark val="none"/>
        <c:tickLblPos val="nextTo"/>
        <c:crossAx val="84048512"/>
        <c:crosses val="autoZero"/>
        <c:auto val="1"/>
        <c:lblAlgn val="ctr"/>
        <c:lblOffset val="100"/>
        <c:noMultiLvlLbl val="0"/>
      </c:catAx>
      <c:valAx>
        <c:axId val="840485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84046976"/>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living in households considering that they suffer from noise, by poverty status, 2010-2023 (Percentage)</a:t>
            </a:r>
            <a:endParaRPr lang="en-US" sz="1200" b="0"/>
          </a:p>
          <a:p>
            <a:pPr>
              <a:defRPr sz="1400">
                <a:latin typeface="Calibri"/>
                <a:ea typeface="Calibri"/>
                <a:cs typeface="Calibri"/>
              </a:defRPr>
            </a:pPr>
            <a:r>
              <a:rPr lang="en-US" sz="1200" b="0"/>
              <a:t>SDG ind 11_20: freq=Annual, hhtyp=Total, incgrp=Below 60% of median equivalised income</a:t>
            </a:r>
          </a:p>
        </c:rich>
      </c:tx>
      <c:layout/>
      <c:overlay val="0"/>
    </c:title>
    <c:autoTitleDeleted val="0"/>
    <c:plotArea>
      <c:layout/>
      <c:lineChart>
        <c:grouping val="standard"/>
        <c:varyColors val="0"/>
        <c:ser>
          <c:idx val="0"/>
          <c:order val="0"/>
          <c:tx>
            <c:strRef>
              <c:f>'11_20'!$A$34</c:f>
              <c:strCache>
                <c:ptCount val="1"/>
                <c:pt idx="0">
                  <c:v>European Union - 27 countries (from 2020)</c:v>
                </c:pt>
              </c:strCache>
            </c:strRef>
          </c:tx>
          <c:cat>
            <c:numRef>
              <c:f>'11_20'!$B$33:$M$33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'11_20'!$B$34:$M$34</c:f>
              <c:numCache>
                <c:formatCode>General</c:formatCode>
                <c:ptCount val="12"/>
                <c:pt idx="0">
                  <c:v>23.2</c:v>
                </c:pt>
                <c:pt idx="1">
                  <c:v>22.5</c:v>
                </c:pt>
                <c:pt idx="2">
                  <c:v>22.1</c:v>
                </c:pt>
                <c:pt idx="3">
                  <c:v>21.8</c:v>
                </c:pt>
                <c:pt idx="4">
                  <c:v>21.5</c:v>
                </c:pt>
                <c:pt idx="5">
                  <c:v>21.6</c:v>
                </c:pt>
                <c:pt idx="6">
                  <c:v>21.1</c:v>
                </c:pt>
                <c:pt idx="7">
                  <c:v>21.1</c:v>
                </c:pt>
                <c:pt idx="8">
                  <c:v>20.6</c:v>
                </c:pt>
                <c:pt idx="9">
                  <c:v>20</c:v>
                </c:pt>
                <c:pt idx="10">
                  <c:v>21.3</c:v>
                </c:pt>
                <c:pt idx="11">
                  <c:v>20.9</c:v>
                </c:pt>
              </c:numCache>
            </c:numRef>
          </c:val>
          <c:smooth val="0"/>
        </c:ser>
        <c:ser>
          <c:idx val="1"/>
          <c:order val="1"/>
          <c:tx>
            <c:strRef>
              <c:f>'11_20'!$A$35</c:f>
              <c:strCache>
                <c:ptCount val="1"/>
                <c:pt idx="0">
                  <c:v>Netherlands</c:v>
                </c:pt>
              </c:strCache>
            </c:strRef>
          </c:tx>
          <c:cat>
            <c:numRef>
              <c:f>'11_20'!$B$33:$M$33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'11_20'!$B$35:$M$35</c:f>
              <c:numCache>
                <c:formatCode>General</c:formatCode>
                <c:ptCount val="12"/>
                <c:pt idx="0">
                  <c:v>33.5</c:v>
                </c:pt>
                <c:pt idx="1">
                  <c:v>31.1</c:v>
                </c:pt>
                <c:pt idx="2">
                  <c:v>37.9</c:v>
                </c:pt>
                <c:pt idx="3">
                  <c:v>32.799999999999997</c:v>
                </c:pt>
                <c:pt idx="4">
                  <c:v>37.6</c:v>
                </c:pt>
                <c:pt idx="5">
                  <c:v>37.4</c:v>
                </c:pt>
                <c:pt idx="6">
                  <c:v>34.5</c:v>
                </c:pt>
                <c:pt idx="7">
                  <c:v>37.200000000000003</c:v>
                </c:pt>
                <c:pt idx="8">
                  <c:v>37.4</c:v>
                </c:pt>
                <c:pt idx="9">
                  <c:v>37.200000000000003</c:v>
                </c:pt>
                <c:pt idx="10">
                  <c:v>37.299999999999997</c:v>
                </c:pt>
                <c:pt idx="11">
                  <c:v>38.6</c:v>
                </c:pt>
              </c:numCache>
            </c:numRef>
          </c:val>
          <c:smooth val="0"/>
        </c:ser>
        <c:ser>
          <c:idx val="2"/>
          <c:order val="2"/>
          <c:tx>
            <c:strRef>
              <c:f>'11_20'!$A$36</c:f>
              <c:strCache>
                <c:ptCount val="1"/>
                <c:pt idx="0">
                  <c:v>Poland</c:v>
                </c:pt>
              </c:strCache>
            </c:strRef>
          </c:tx>
          <c:cat>
            <c:numRef>
              <c:f>'11_20'!$B$33:$M$33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'11_20'!$B$36:$M$36</c:f>
              <c:numCache>
                <c:formatCode>General</c:formatCode>
                <c:ptCount val="12"/>
                <c:pt idx="0">
                  <c:v>15.3</c:v>
                </c:pt>
                <c:pt idx="1">
                  <c:v>15</c:v>
                </c:pt>
                <c:pt idx="2">
                  <c:v>13.3</c:v>
                </c:pt>
                <c:pt idx="3">
                  <c:v>13.7</c:v>
                </c:pt>
                <c:pt idx="4">
                  <c:v>13.1</c:v>
                </c:pt>
                <c:pt idx="5">
                  <c:v>10.9</c:v>
                </c:pt>
                <c:pt idx="6">
                  <c:v>11.9</c:v>
                </c:pt>
                <c:pt idx="7">
                  <c:v>11.3</c:v>
                </c:pt>
                <c:pt idx="8">
                  <c:v>11.7</c:v>
                </c:pt>
                <c:pt idx="9">
                  <c:v>12.9</c:v>
                </c:pt>
                <c:pt idx="10">
                  <c:v>0</c:v>
                </c:pt>
                <c:pt idx="11">
                  <c:v>8.4</c:v>
                </c:pt>
              </c:numCache>
            </c:numRef>
          </c:val>
          <c:smooth val="0"/>
        </c:ser>
        <c:ser>
          <c:idx val="3"/>
          <c:order val="3"/>
          <c:tx>
            <c:strRef>
              <c:f>'11_20'!$A$37</c:f>
              <c:strCache>
                <c:ptCount val="1"/>
                <c:pt idx="0">
                  <c:v>Serbia</c:v>
                </c:pt>
              </c:strCache>
            </c:strRef>
          </c:tx>
          <c:cat>
            <c:numRef>
              <c:f>'11_20'!$B$33:$M$33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'11_20'!$B$37:$M$37</c:f>
              <c:numCache>
                <c:formatCode>General</c:formatCode>
                <c:ptCount val="12"/>
                <c:pt idx="0">
                  <c:v>0</c:v>
                </c:pt>
                <c:pt idx="1">
                  <c:v>0</c:v>
                </c:pt>
                <c:pt idx="2">
                  <c:v>0</c:v>
                </c:pt>
                <c:pt idx="3">
                  <c:v>11.3</c:v>
                </c:pt>
                <c:pt idx="4">
                  <c:v>8.9</c:v>
                </c:pt>
                <c:pt idx="5">
                  <c:v>10.199999999999999</c:v>
                </c:pt>
                <c:pt idx="6">
                  <c:v>10.9</c:v>
                </c:pt>
                <c:pt idx="7">
                  <c:v>8.9</c:v>
                </c:pt>
                <c:pt idx="8">
                  <c:v>11.9</c:v>
                </c:pt>
                <c:pt idx="9">
                  <c:v>8.6999999999999993</c:v>
                </c:pt>
                <c:pt idx="10">
                  <c:v>7.4</c:v>
                </c:pt>
                <c:pt idx="11">
                  <c:v>9.6999999999999993</c:v>
                </c:pt>
              </c:numCache>
            </c:numRef>
          </c:val>
          <c:smooth val="0"/>
        </c:ser>
        <c:dLbls>
          <c:showLegendKey val="0"/>
          <c:showVal val="0"/>
          <c:showCatName val="0"/>
          <c:showSerName val="0"/>
          <c:showPercent val="0"/>
          <c:showBubbleSize val="0"/>
        </c:dLbls>
        <c:marker val="1"/>
        <c:smooth val="0"/>
        <c:axId val="93388160"/>
        <c:axId val="93394048"/>
      </c:lineChart>
      <c:catAx>
        <c:axId val="93388160"/>
        <c:scaling>
          <c:orientation val="minMax"/>
        </c:scaling>
        <c:delete val="0"/>
        <c:axPos val="b"/>
        <c:numFmt formatCode="General" sourceLinked="1"/>
        <c:majorTickMark val="out"/>
        <c:minorTickMark val="none"/>
        <c:tickLblPos val="nextTo"/>
        <c:crossAx val="93394048"/>
        <c:crosses val="autoZero"/>
        <c:auto val="1"/>
        <c:lblAlgn val="ctr"/>
        <c:lblOffset val="100"/>
        <c:noMultiLvlLbl val="0"/>
      </c:catAx>
      <c:valAx>
        <c:axId val="933940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93388160"/>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Population living in households considering that they suffer from noise, by poverty status, 2010-2023 (Percentage)</a:t>
            </a:r>
            <a:endParaRPr sz="1200" b="0"/>
          </a:p>
          <a:p>
            <a:pPr>
              <a:defRPr sz="1400">
                <a:latin typeface="Calibri"/>
                <a:ea typeface="Calibri"/>
                <a:cs typeface="Calibri"/>
              </a:defRPr>
            </a:pPr>
            <a:r>
              <a:rPr sz="1200" b="0"/>
              <a:t>SDG ind 11_20: freq=Annual, hhtyp=Total, incgrp=Above 60% of median equivalised income</a:t>
            </a:r>
          </a:p>
        </c:rich>
      </c:tx>
      <c:overlay val="0"/>
    </c:title>
    <c:autoTitleDeleted val="0"/>
    <c:plotArea>
      <c:layout/>
      <c:lineChart>
        <c:grouping val="standard"/>
        <c:varyColors val="0"/>
        <c:ser>
          <c:idx val="0"/>
          <c:order val="0"/>
          <c:tx>
            <c:strRef>
              <c:f>'11_20'!$A$45</c:f>
              <c:strCache>
                <c:ptCount val="1"/>
                <c:pt idx="0">
                  <c:v>European Union - 27 countries (from 2020)</c:v>
                </c:pt>
              </c:strCache>
            </c:strRef>
          </c:tx>
          <c:cat>
            <c:numRef>
              <c:f>'11_20'!$B$44:$M$44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'11_20'!$B$45:$M$45</c:f>
              <c:numCache>
                <c:formatCode>General</c:formatCode>
                <c:ptCount val="12"/>
                <c:pt idx="0">
                  <c:v>20</c:v>
                </c:pt>
                <c:pt idx="1">
                  <c:v>19.2</c:v>
                </c:pt>
                <c:pt idx="2">
                  <c:v>18.3</c:v>
                </c:pt>
                <c:pt idx="3">
                  <c:v>18.5</c:v>
                </c:pt>
                <c:pt idx="4">
                  <c:v>17.899999999999999</c:v>
                </c:pt>
                <c:pt idx="5">
                  <c:v>17.600000000000001</c:v>
                </c:pt>
                <c:pt idx="6">
                  <c:v>17.5</c:v>
                </c:pt>
                <c:pt idx="7">
                  <c:v>16.7</c:v>
                </c:pt>
                <c:pt idx="8">
                  <c:v>17.7</c:v>
                </c:pt>
                <c:pt idx="9">
                  <c:v>16.8</c:v>
                </c:pt>
                <c:pt idx="10">
                  <c:v>16.899999999999999</c:v>
                </c:pt>
                <c:pt idx="11">
                  <c:v>17.600000000000001</c:v>
                </c:pt>
              </c:numCache>
            </c:numRef>
          </c:val>
          <c:smooth val="0"/>
        </c:ser>
        <c:ser>
          <c:idx val="1"/>
          <c:order val="1"/>
          <c:tx>
            <c:strRef>
              <c:f>'11_20'!$A$46</c:f>
              <c:strCache>
                <c:ptCount val="1"/>
                <c:pt idx="0">
                  <c:v>Netherlands</c:v>
                </c:pt>
              </c:strCache>
            </c:strRef>
          </c:tx>
          <c:cat>
            <c:numRef>
              <c:f>'11_20'!$B$44:$M$44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'11_20'!$B$46:$M$46</c:f>
              <c:numCache>
                <c:formatCode>General</c:formatCode>
                <c:ptCount val="12"/>
                <c:pt idx="0">
                  <c:v>22.4</c:v>
                </c:pt>
                <c:pt idx="1">
                  <c:v>22.7</c:v>
                </c:pt>
                <c:pt idx="2">
                  <c:v>22.7</c:v>
                </c:pt>
                <c:pt idx="3">
                  <c:v>23.1</c:v>
                </c:pt>
                <c:pt idx="4">
                  <c:v>23.4</c:v>
                </c:pt>
                <c:pt idx="5">
                  <c:v>22.9</c:v>
                </c:pt>
                <c:pt idx="6">
                  <c:v>23.5</c:v>
                </c:pt>
                <c:pt idx="7">
                  <c:v>23.9</c:v>
                </c:pt>
                <c:pt idx="8">
                  <c:v>25.5</c:v>
                </c:pt>
                <c:pt idx="9">
                  <c:v>25</c:v>
                </c:pt>
                <c:pt idx="10">
                  <c:v>23.7</c:v>
                </c:pt>
                <c:pt idx="11">
                  <c:v>26.7</c:v>
                </c:pt>
              </c:numCache>
            </c:numRef>
          </c:val>
          <c:smooth val="0"/>
        </c:ser>
        <c:ser>
          <c:idx val="2"/>
          <c:order val="2"/>
          <c:tx>
            <c:strRef>
              <c:f>'11_20'!$A$47</c:f>
              <c:strCache>
                <c:ptCount val="1"/>
                <c:pt idx="0">
                  <c:v>Poland</c:v>
                </c:pt>
              </c:strCache>
            </c:strRef>
          </c:tx>
          <c:cat>
            <c:numRef>
              <c:f>'11_20'!$B$44:$M$44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'11_20'!$B$47:$M$47</c:f>
              <c:numCache>
                <c:formatCode>General</c:formatCode>
                <c:ptCount val="12"/>
                <c:pt idx="0">
                  <c:v>16.399999999999999</c:v>
                </c:pt>
                <c:pt idx="1">
                  <c:v>14.3</c:v>
                </c:pt>
                <c:pt idx="2">
                  <c:v>14.4</c:v>
                </c:pt>
                <c:pt idx="3">
                  <c:v>14</c:v>
                </c:pt>
                <c:pt idx="4">
                  <c:v>13.5</c:v>
                </c:pt>
                <c:pt idx="5">
                  <c:v>12.7</c:v>
                </c:pt>
                <c:pt idx="6">
                  <c:v>13.2</c:v>
                </c:pt>
                <c:pt idx="7">
                  <c:v>12.6</c:v>
                </c:pt>
                <c:pt idx="8">
                  <c:v>14.2</c:v>
                </c:pt>
                <c:pt idx="9">
                  <c:v>12.6</c:v>
                </c:pt>
                <c:pt idx="10">
                  <c:v>0</c:v>
                </c:pt>
                <c:pt idx="11">
                  <c:v>9.5</c:v>
                </c:pt>
              </c:numCache>
            </c:numRef>
          </c:val>
          <c:smooth val="0"/>
        </c:ser>
        <c:ser>
          <c:idx val="3"/>
          <c:order val="3"/>
          <c:tx>
            <c:strRef>
              <c:f>'11_20'!$A$48</c:f>
              <c:strCache>
                <c:ptCount val="1"/>
                <c:pt idx="0">
                  <c:v>Serbia</c:v>
                </c:pt>
              </c:strCache>
            </c:strRef>
          </c:tx>
          <c:cat>
            <c:numRef>
              <c:f>'11_20'!$B$44:$M$44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'11_20'!$B$48:$M$48</c:f>
              <c:numCache>
                <c:formatCode>General</c:formatCode>
                <c:ptCount val="12"/>
                <c:pt idx="0">
                  <c:v>0</c:v>
                </c:pt>
                <c:pt idx="1">
                  <c:v>0</c:v>
                </c:pt>
                <c:pt idx="2">
                  <c:v>0</c:v>
                </c:pt>
                <c:pt idx="3">
                  <c:v>13.1</c:v>
                </c:pt>
                <c:pt idx="4">
                  <c:v>13.6</c:v>
                </c:pt>
                <c:pt idx="5">
                  <c:v>14.1</c:v>
                </c:pt>
                <c:pt idx="6">
                  <c:v>12.6</c:v>
                </c:pt>
                <c:pt idx="7">
                  <c:v>10.5</c:v>
                </c:pt>
                <c:pt idx="8">
                  <c:v>11.6</c:v>
                </c:pt>
                <c:pt idx="9">
                  <c:v>11.9</c:v>
                </c:pt>
                <c:pt idx="10">
                  <c:v>10.3</c:v>
                </c:pt>
                <c:pt idx="11">
                  <c:v>11.6</c:v>
                </c:pt>
              </c:numCache>
            </c:numRef>
          </c:val>
          <c:smooth val="0"/>
        </c:ser>
        <c:dLbls>
          <c:showLegendKey val="0"/>
          <c:showVal val="0"/>
          <c:showCatName val="0"/>
          <c:showSerName val="0"/>
          <c:showPercent val="0"/>
          <c:showBubbleSize val="0"/>
        </c:dLbls>
        <c:marker val="1"/>
        <c:smooth val="0"/>
        <c:axId val="194807680"/>
        <c:axId val="194809216"/>
      </c:lineChart>
      <c:catAx>
        <c:axId val="194807680"/>
        <c:scaling>
          <c:orientation val="minMax"/>
        </c:scaling>
        <c:delete val="0"/>
        <c:axPos val="b"/>
        <c:numFmt formatCode="General" sourceLinked="1"/>
        <c:majorTickMark val="out"/>
        <c:minorTickMark val="none"/>
        <c:tickLblPos val="nextTo"/>
        <c:crossAx val="194809216"/>
        <c:crosses val="autoZero"/>
        <c:auto val="1"/>
        <c:lblAlgn val="ctr"/>
        <c:lblOffset val="100"/>
        <c:noMultiLvlLbl val="0"/>
      </c:catAx>
      <c:valAx>
        <c:axId val="1948092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4807680"/>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Soil sealing index, 2012-2018 (Index, 2006=100)</a:t>
            </a:r>
            <a:endParaRPr lang="en-US" sz="1200" b="0"/>
          </a:p>
          <a:p>
            <a:pPr>
              <a:defRPr sz="1400">
                <a:latin typeface="Calibri"/>
                <a:ea typeface="Calibri"/>
                <a:cs typeface="Calibri"/>
              </a:defRPr>
            </a:pPr>
            <a:r>
              <a:rPr lang="en-US" sz="1200" b="0"/>
              <a:t>SDG ind 11_32: freq=Annual</a:t>
            </a:r>
          </a:p>
        </c:rich>
      </c:tx>
      <c:layout/>
      <c:overlay val="0"/>
    </c:title>
    <c:autoTitleDeleted val="0"/>
    <c:plotArea>
      <c:layout/>
      <c:lineChart>
        <c:grouping val="standard"/>
        <c:varyColors val="0"/>
        <c:ser>
          <c:idx val="0"/>
          <c:order val="0"/>
          <c:tx>
            <c:strRef>
              <c:f>'11_32'!$B$22</c:f>
              <c:strCache>
                <c:ptCount val="1"/>
                <c:pt idx="0">
                  <c:v>2012</c:v>
                </c:pt>
              </c:strCache>
            </c:strRef>
          </c:tx>
          <c:cat>
            <c:strRef>
              <c:f>'11_32'!$A$23:$A$26</c:f>
              <c:strCache>
                <c:ptCount val="4"/>
                <c:pt idx="0">
                  <c:v>European Union - 27 countries (from 2020)</c:v>
                </c:pt>
                <c:pt idx="1">
                  <c:v>Netherlands</c:v>
                </c:pt>
                <c:pt idx="2">
                  <c:v>Poland</c:v>
                </c:pt>
                <c:pt idx="3">
                  <c:v>Serbia</c:v>
                </c:pt>
              </c:strCache>
            </c:strRef>
          </c:cat>
          <c:val>
            <c:numRef>
              <c:f>'11_32'!$B$23:$B$26</c:f>
              <c:numCache>
                <c:formatCode>General</c:formatCode>
                <c:ptCount val="4"/>
                <c:pt idx="0">
                  <c:v>102.1</c:v>
                </c:pt>
                <c:pt idx="1">
                  <c:v>102.4</c:v>
                </c:pt>
                <c:pt idx="2">
                  <c:v>103.1</c:v>
                </c:pt>
                <c:pt idx="3">
                  <c:v>101</c:v>
                </c:pt>
              </c:numCache>
            </c:numRef>
          </c:val>
          <c:smooth val="0"/>
        </c:ser>
        <c:ser>
          <c:idx val="1"/>
          <c:order val="1"/>
          <c:tx>
            <c:strRef>
              <c:f>'11_32'!$C$22</c:f>
              <c:strCache>
                <c:ptCount val="1"/>
                <c:pt idx="0">
                  <c:v>2015</c:v>
                </c:pt>
              </c:strCache>
            </c:strRef>
          </c:tx>
          <c:cat>
            <c:strRef>
              <c:f>'11_32'!$A$23:$A$26</c:f>
              <c:strCache>
                <c:ptCount val="4"/>
                <c:pt idx="0">
                  <c:v>European Union - 27 countries (from 2020)</c:v>
                </c:pt>
                <c:pt idx="1">
                  <c:v>Netherlands</c:v>
                </c:pt>
                <c:pt idx="2">
                  <c:v>Poland</c:v>
                </c:pt>
                <c:pt idx="3">
                  <c:v>Serbia</c:v>
                </c:pt>
              </c:strCache>
            </c:strRef>
          </c:cat>
          <c:val>
            <c:numRef>
              <c:f>'11_32'!$C$23:$C$26</c:f>
              <c:numCache>
                <c:formatCode>General</c:formatCode>
                <c:ptCount val="4"/>
                <c:pt idx="0">
                  <c:v>102.6</c:v>
                </c:pt>
                <c:pt idx="1">
                  <c:v>102.6</c:v>
                </c:pt>
                <c:pt idx="2">
                  <c:v>104.6</c:v>
                </c:pt>
                <c:pt idx="3">
                  <c:v>101.7</c:v>
                </c:pt>
              </c:numCache>
            </c:numRef>
          </c:val>
          <c:smooth val="0"/>
        </c:ser>
        <c:ser>
          <c:idx val="2"/>
          <c:order val="2"/>
          <c:tx>
            <c:strRef>
              <c:f>'11_32'!$D$22</c:f>
              <c:strCache>
                <c:ptCount val="1"/>
                <c:pt idx="0">
                  <c:v>2018</c:v>
                </c:pt>
              </c:strCache>
            </c:strRef>
          </c:tx>
          <c:cat>
            <c:strRef>
              <c:f>'11_32'!$A$23:$A$26</c:f>
              <c:strCache>
                <c:ptCount val="4"/>
                <c:pt idx="0">
                  <c:v>European Union - 27 countries (from 2020)</c:v>
                </c:pt>
                <c:pt idx="1">
                  <c:v>Netherlands</c:v>
                </c:pt>
                <c:pt idx="2">
                  <c:v>Poland</c:v>
                </c:pt>
                <c:pt idx="3">
                  <c:v>Serbia</c:v>
                </c:pt>
              </c:strCache>
            </c:strRef>
          </c:cat>
          <c:val>
            <c:numRef>
              <c:f>'11_32'!$D$23:$D$26</c:f>
              <c:numCache>
                <c:formatCode>General</c:formatCode>
                <c:ptCount val="4"/>
                <c:pt idx="0">
                  <c:v>103.4</c:v>
                </c:pt>
                <c:pt idx="1">
                  <c:v>103.9</c:v>
                </c:pt>
                <c:pt idx="2">
                  <c:v>105.4</c:v>
                </c:pt>
                <c:pt idx="3">
                  <c:v>102.4</c:v>
                </c:pt>
              </c:numCache>
            </c:numRef>
          </c:val>
          <c:smooth val="0"/>
        </c:ser>
        <c:dLbls>
          <c:showLegendKey val="0"/>
          <c:showVal val="0"/>
          <c:showCatName val="0"/>
          <c:showSerName val="0"/>
          <c:showPercent val="0"/>
          <c:showBubbleSize val="0"/>
        </c:dLbls>
        <c:marker val="1"/>
        <c:smooth val="0"/>
        <c:axId val="83923712"/>
        <c:axId val="83925248"/>
      </c:lineChart>
      <c:catAx>
        <c:axId val="83923712"/>
        <c:scaling>
          <c:orientation val="minMax"/>
        </c:scaling>
        <c:delete val="0"/>
        <c:axPos val="b"/>
        <c:majorTickMark val="out"/>
        <c:minorTickMark val="none"/>
        <c:tickLblPos val="nextTo"/>
        <c:crossAx val="83925248"/>
        <c:crosses val="autoZero"/>
        <c:auto val="1"/>
        <c:lblAlgn val="ctr"/>
        <c:lblOffset val="100"/>
        <c:noMultiLvlLbl val="0"/>
      </c:catAx>
      <c:valAx>
        <c:axId val="839252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83923712"/>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Soil sealing index, 2012-2018 (Percentage)</a:t>
            </a:r>
            <a:endParaRPr lang="en-US" sz="1200" b="0"/>
          </a:p>
          <a:p>
            <a:pPr>
              <a:defRPr sz="1400">
                <a:latin typeface="Calibri"/>
                <a:ea typeface="Calibri"/>
                <a:cs typeface="Calibri"/>
              </a:defRPr>
            </a:pPr>
            <a:r>
              <a:rPr lang="en-US" sz="1200" b="0"/>
              <a:t>SDG ind 11_32: freq=Annual</a:t>
            </a:r>
          </a:p>
        </c:rich>
      </c:tx>
      <c:layout/>
      <c:overlay val="0"/>
    </c:title>
    <c:autoTitleDeleted val="0"/>
    <c:plotArea>
      <c:layout/>
      <c:lineChart>
        <c:grouping val="standard"/>
        <c:varyColors val="0"/>
        <c:ser>
          <c:idx val="0"/>
          <c:order val="0"/>
          <c:tx>
            <c:strRef>
              <c:f>'11_32'!$B$33</c:f>
              <c:strCache>
                <c:ptCount val="1"/>
                <c:pt idx="0">
                  <c:v>2012</c:v>
                </c:pt>
              </c:strCache>
            </c:strRef>
          </c:tx>
          <c:cat>
            <c:strRef>
              <c:f>'11_32'!$A$34:$A$37</c:f>
              <c:strCache>
                <c:ptCount val="4"/>
                <c:pt idx="0">
                  <c:v>European Union - 27 countries (from 2020)</c:v>
                </c:pt>
                <c:pt idx="1">
                  <c:v>Netherlands</c:v>
                </c:pt>
                <c:pt idx="2">
                  <c:v>Poland</c:v>
                </c:pt>
                <c:pt idx="3">
                  <c:v>Serbia</c:v>
                </c:pt>
              </c:strCache>
            </c:strRef>
          </c:cat>
          <c:val>
            <c:numRef>
              <c:f>'11_32'!$B$34:$B$37</c:f>
              <c:numCache>
                <c:formatCode>General</c:formatCode>
                <c:ptCount val="4"/>
                <c:pt idx="0">
                  <c:v>2.66</c:v>
                </c:pt>
                <c:pt idx="1">
                  <c:v>10.17</c:v>
                </c:pt>
                <c:pt idx="2">
                  <c:v>2.4900000000000002</c:v>
                </c:pt>
                <c:pt idx="3">
                  <c:v>1.88</c:v>
                </c:pt>
              </c:numCache>
            </c:numRef>
          </c:val>
          <c:smooth val="0"/>
        </c:ser>
        <c:ser>
          <c:idx val="1"/>
          <c:order val="1"/>
          <c:tx>
            <c:strRef>
              <c:f>'11_32'!$C$33</c:f>
              <c:strCache>
                <c:ptCount val="1"/>
                <c:pt idx="0">
                  <c:v>2015</c:v>
                </c:pt>
              </c:strCache>
            </c:strRef>
          </c:tx>
          <c:cat>
            <c:strRef>
              <c:f>'11_32'!$A$34:$A$37</c:f>
              <c:strCache>
                <c:ptCount val="4"/>
                <c:pt idx="0">
                  <c:v>European Union - 27 countries (from 2020)</c:v>
                </c:pt>
                <c:pt idx="1">
                  <c:v>Netherlands</c:v>
                </c:pt>
                <c:pt idx="2">
                  <c:v>Poland</c:v>
                </c:pt>
                <c:pt idx="3">
                  <c:v>Serbia</c:v>
                </c:pt>
              </c:strCache>
            </c:strRef>
          </c:cat>
          <c:val>
            <c:numRef>
              <c:f>'11_32'!$C$34:$C$37</c:f>
              <c:numCache>
                <c:formatCode>General</c:formatCode>
                <c:ptCount val="4"/>
                <c:pt idx="0">
                  <c:v>2.67</c:v>
                </c:pt>
                <c:pt idx="1">
                  <c:v>10.19</c:v>
                </c:pt>
                <c:pt idx="2">
                  <c:v>2.5299999999999998</c:v>
                </c:pt>
                <c:pt idx="3">
                  <c:v>1.89</c:v>
                </c:pt>
              </c:numCache>
            </c:numRef>
          </c:val>
          <c:smooth val="0"/>
        </c:ser>
        <c:ser>
          <c:idx val="2"/>
          <c:order val="2"/>
          <c:tx>
            <c:strRef>
              <c:f>'11_32'!$D$33</c:f>
              <c:strCache>
                <c:ptCount val="1"/>
                <c:pt idx="0">
                  <c:v>2018</c:v>
                </c:pt>
              </c:strCache>
            </c:strRef>
          </c:tx>
          <c:cat>
            <c:strRef>
              <c:f>'11_32'!$A$34:$A$37</c:f>
              <c:strCache>
                <c:ptCount val="4"/>
                <c:pt idx="0">
                  <c:v>European Union - 27 countries (from 2020)</c:v>
                </c:pt>
                <c:pt idx="1">
                  <c:v>Netherlands</c:v>
                </c:pt>
                <c:pt idx="2">
                  <c:v>Poland</c:v>
                </c:pt>
                <c:pt idx="3">
                  <c:v>Serbia</c:v>
                </c:pt>
              </c:strCache>
            </c:strRef>
          </c:cat>
          <c:val>
            <c:numRef>
              <c:f>'11_32'!$D$34:$D$37</c:f>
              <c:numCache>
                <c:formatCode>General</c:formatCode>
                <c:ptCount val="4"/>
                <c:pt idx="0">
                  <c:v>2.69</c:v>
                </c:pt>
                <c:pt idx="1">
                  <c:v>10.32</c:v>
                </c:pt>
                <c:pt idx="2">
                  <c:v>2.5499999999999998</c:v>
                </c:pt>
                <c:pt idx="3">
                  <c:v>1.9</c:v>
                </c:pt>
              </c:numCache>
            </c:numRef>
          </c:val>
          <c:smooth val="0"/>
        </c:ser>
        <c:dLbls>
          <c:showLegendKey val="0"/>
          <c:showVal val="0"/>
          <c:showCatName val="0"/>
          <c:showSerName val="0"/>
          <c:showPercent val="0"/>
          <c:showBubbleSize val="0"/>
        </c:dLbls>
        <c:marker val="1"/>
        <c:smooth val="0"/>
        <c:axId val="195508480"/>
        <c:axId val="195510272"/>
      </c:lineChart>
      <c:catAx>
        <c:axId val="195508480"/>
        <c:scaling>
          <c:orientation val="minMax"/>
        </c:scaling>
        <c:delete val="0"/>
        <c:axPos val="b"/>
        <c:majorTickMark val="out"/>
        <c:minorTickMark val="none"/>
        <c:tickLblPos val="nextTo"/>
        <c:crossAx val="195510272"/>
        <c:crosses val="autoZero"/>
        <c:auto val="1"/>
        <c:lblAlgn val="ctr"/>
        <c:lblOffset val="100"/>
        <c:noMultiLvlLbl val="0"/>
      </c:catAx>
      <c:valAx>
        <c:axId val="1955102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5508480"/>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Soil sealing index, 2012-2018 (Square kilometre)</a:t>
            </a:r>
            <a:endParaRPr sz="1200" b="0"/>
          </a:p>
          <a:p>
            <a:pPr>
              <a:defRPr sz="1400">
                <a:latin typeface="Calibri"/>
                <a:ea typeface="Calibri"/>
                <a:cs typeface="Calibri"/>
              </a:defRPr>
            </a:pPr>
            <a:r>
              <a:rPr sz="1200" b="0"/>
              <a:t>SDG ind 11_32: freq=Annual</a:t>
            </a:r>
          </a:p>
        </c:rich>
      </c:tx>
      <c:overlay val="0"/>
    </c:title>
    <c:autoTitleDeleted val="0"/>
    <c:plotArea>
      <c:layout/>
      <c:lineChart>
        <c:grouping val="standard"/>
        <c:varyColors val="0"/>
        <c:ser>
          <c:idx val="0"/>
          <c:order val="0"/>
          <c:tx>
            <c:strRef>
              <c:f>'11_32'!$B$44</c:f>
              <c:strCache>
                <c:ptCount val="1"/>
                <c:pt idx="0">
                  <c:v>2012</c:v>
                </c:pt>
              </c:strCache>
            </c:strRef>
          </c:tx>
          <c:cat>
            <c:strRef>
              <c:f>'11_32'!$A$45:$A$48</c:f>
              <c:strCache>
                <c:ptCount val="4"/>
                <c:pt idx="0">
                  <c:v>European Union - 27 countries (from 2020)</c:v>
                </c:pt>
                <c:pt idx="1">
                  <c:v>Netherlands</c:v>
                </c:pt>
                <c:pt idx="2">
                  <c:v>Poland</c:v>
                </c:pt>
                <c:pt idx="3">
                  <c:v>Serbia</c:v>
                </c:pt>
              </c:strCache>
            </c:strRef>
          </c:cat>
          <c:val>
            <c:numRef>
              <c:f>'11_32'!$B$45:$B$48</c:f>
              <c:numCache>
                <c:formatCode>General</c:formatCode>
                <c:ptCount val="4"/>
                <c:pt idx="0">
                  <c:v>109341</c:v>
                </c:pt>
                <c:pt idx="1">
                  <c:v>3615</c:v>
                </c:pt>
                <c:pt idx="2">
                  <c:v>7782</c:v>
                </c:pt>
                <c:pt idx="3">
                  <c:v>1454</c:v>
                </c:pt>
              </c:numCache>
            </c:numRef>
          </c:val>
          <c:smooth val="0"/>
        </c:ser>
        <c:ser>
          <c:idx val="1"/>
          <c:order val="1"/>
          <c:tx>
            <c:strRef>
              <c:f>'11_32'!$C$44</c:f>
              <c:strCache>
                <c:ptCount val="1"/>
                <c:pt idx="0">
                  <c:v>2015</c:v>
                </c:pt>
              </c:strCache>
            </c:strRef>
          </c:tx>
          <c:cat>
            <c:strRef>
              <c:f>'11_32'!$A$45:$A$48</c:f>
              <c:strCache>
                <c:ptCount val="4"/>
                <c:pt idx="0">
                  <c:v>European Union - 27 countries (from 2020)</c:v>
                </c:pt>
                <c:pt idx="1">
                  <c:v>Netherlands</c:v>
                </c:pt>
                <c:pt idx="2">
                  <c:v>Poland</c:v>
                </c:pt>
                <c:pt idx="3">
                  <c:v>Serbia</c:v>
                </c:pt>
              </c:strCache>
            </c:strRef>
          </c:cat>
          <c:val>
            <c:numRef>
              <c:f>'11_32'!$C$45:$C$48</c:f>
              <c:numCache>
                <c:formatCode>General</c:formatCode>
                <c:ptCount val="4"/>
                <c:pt idx="0">
                  <c:v>109908</c:v>
                </c:pt>
                <c:pt idx="1">
                  <c:v>3623</c:v>
                </c:pt>
                <c:pt idx="2">
                  <c:v>7898</c:v>
                </c:pt>
                <c:pt idx="3">
                  <c:v>1465</c:v>
                </c:pt>
              </c:numCache>
            </c:numRef>
          </c:val>
          <c:smooth val="0"/>
        </c:ser>
        <c:ser>
          <c:idx val="2"/>
          <c:order val="2"/>
          <c:tx>
            <c:strRef>
              <c:f>'11_32'!$D$44</c:f>
              <c:strCache>
                <c:ptCount val="1"/>
                <c:pt idx="0">
                  <c:v>2018</c:v>
                </c:pt>
              </c:strCache>
            </c:strRef>
          </c:tx>
          <c:cat>
            <c:strRef>
              <c:f>'11_32'!$A$45:$A$48</c:f>
              <c:strCache>
                <c:ptCount val="4"/>
                <c:pt idx="0">
                  <c:v>European Union - 27 countries (from 2020)</c:v>
                </c:pt>
                <c:pt idx="1">
                  <c:v>Netherlands</c:v>
                </c:pt>
                <c:pt idx="2">
                  <c:v>Poland</c:v>
                </c:pt>
                <c:pt idx="3">
                  <c:v>Serbia</c:v>
                </c:pt>
              </c:strCache>
            </c:strRef>
          </c:cat>
          <c:val>
            <c:numRef>
              <c:f>'11_32'!$D$45:$D$48</c:f>
              <c:numCache>
                <c:formatCode>General</c:formatCode>
                <c:ptCount val="4"/>
                <c:pt idx="0">
                  <c:v>110702</c:v>
                </c:pt>
                <c:pt idx="1">
                  <c:v>3670</c:v>
                </c:pt>
                <c:pt idx="2">
                  <c:v>7956</c:v>
                </c:pt>
                <c:pt idx="3">
                  <c:v>1475</c:v>
                </c:pt>
              </c:numCache>
            </c:numRef>
          </c:val>
          <c:smooth val="0"/>
        </c:ser>
        <c:dLbls>
          <c:showLegendKey val="0"/>
          <c:showVal val="0"/>
          <c:showCatName val="0"/>
          <c:showSerName val="0"/>
          <c:showPercent val="0"/>
          <c:showBubbleSize val="0"/>
        </c:dLbls>
        <c:marker val="1"/>
        <c:smooth val="0"/>
        <c:axId val="177555328"/>
        <c:axId val="177581440"/>
      </c:lineChart>
      <c:catAx>
        <c:axId val="177555328"/>
        <c:scaling>
          <c:orientation val="minMax"/>
        </c:scaling>
        <c:delete val="0"/>
        <c:axPos val="b"/>
        <c:majorTickMark val="out"/>
        <c:minorTickMark val="none"/>
        <c:tickLblPos val="nextTo"/>
        <c:crossAx val="177581440"/>
        <c:crosses val="autoZero"/>
        <c:auto val="1"/>
        <c:lblAlgn val="ctr"/>
        <c:lblOffset val="100"/>
        <c:noMultiLvlLbl val="0"/>
      </c:catAx>
      <c:valAx>
        <c:axId val="1775814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77555328"/>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Road traffic deaths, by type of roads, 2010-2024 (Number)</a:t>
            </a:r>
            <a:endParaRPr lang="en-US" sz="1200" b="0"/>
          </a:p>
          <a:p>
            <a:pPr>
              <a:defRPr sz="1400">
                <a:latin typeface="Calibri"/>
                <a:ea typeface="Calibri"/>
                <a:cs typeface="Calibri"/>
              </a:defRPr>
            </a:pPr>
            <a:r>
              <a:rPr lang="en-US" sz="1200" b="0"/>
              <a:t>SDG ind 11_40: freq=Annual, tra_infr=Total</a:t>
            </a:r>
          </a:p>
        </c:rich>
      </c:tx>
      <c:layout/>
      <c:overlay val="0"/>
    </c:title>
    <c:autoTitleDeleted val="0"/>
    <c:plotArea>
      <c:layout/>
      <c:lineChart>
        <c:grouping val="standard"/>
        <c:varyColors val="0"/>
        <c:ser>
          <c:idx val="0"/>
          <c:order val="0"/>
          <c:tx>
            <c:strRef>
              <c:f>'11_40'!$A$23</c:f>
              <c:strCache>
                <c:ptCount val="1"/>
                <c:pt idx="0">
                  <c:v>European Union - 27 countries (from 2020)</c:v>
                </c:pt>
              </c:strCache>
            </c:strRef>
          </c:tx>
          <c:cat>
            <c:numRef>
              <c:f>'11_40'!$B$22:$P$22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'11_40'!$B$23:$P$23</c:f>
              <c:numCache>
                <c:formatCode>General</c:formatCode>
                <c:ptCount val="15"/>
                <c:pt idx="0">
                  <c:v>29611</c:v>
                </c:pt>
                <c:pt idx="1">
                  <c:v>28748</c:v>
                </c:pt>
                <c:pt idx="2">
                  <c:v>26500</c:v>
                </c:pt>
                <c:pt idx="3">
                  <c:v>24226</c:v>
                </c:pt>
                <c:pt idx="4">
                  <c:v>24136</c:v>
                </c:pt>
                <c:pt idx="5">
                  <c:v>24358</c:v>
                </c:pt>
                <c:pt idx="6">
                  <c:v>23808</c:v>
                </c:pt>
                <c:pt idx="7">
                  <c:v>23392</c:v>
                </c:pt>
                <c:pt idx="8">
                  <c:v>23327</c:v>
                </c:pt>
                <c:pt idx="9">
                  <c:v>22757</c:v>
                </c:pt>
                <c:pt idx="10">
                  <c:v>18830</c:v>
                </c:pt>
                <c:pt idx="11">
                  <c:v>19916</c:v>
                </c:pt>
                <c:pt idx="12">
                  <c:v>20654</c:v>
                </c:pt>
                <c:pt idx="13">
                  <c:v>20384</c:v>
                </c:pt>
                <c:pt idx="14">
                  <c:v>0</c:v>
                </c:pt>
              </c:numCache>
            </c:numRef>
          </c:val>
          <c:smooth val="0"/>
        </c:ser>
        <c:ser>
          <c:idx val="1"/>
          <c:order val="1"/>
          <c:tx>
            <c:strRef>
              <c:f>'11_40'!$A$24</c:f>
              <c:strCache>
                <c:ptCount val="1"/>
                <c:pt idx="0">
                  <c:v>Netherlands</c:v>
                </c:pt>
              </c:strCache>
            </c:strRef>
          </c:tx>
          <c:cat>
            <c:numRef>
              <c:f>'11_40'!$B$22:$P$22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'11_40'!$B$24:$P$24</c:f>
              <c:numCache>
                <c:formatCode>General</c:formatCode>
                <c:ptCount val="15"/>
                <c:pt idx="0">
                  <c:v>537</c:v>
                </c:pt>
                <c:pt idx="1">
                  <c:v>546</c:v>
                </c:pt>
                <c:pt idx="2">
                  <c:v>562</c:v>
                </c:pt>
                <c:pt idx="3">
                  <c:v>476</c:v>
                </c:pt>
                <c:pt idx="4">
                  <c:v>476</c:v>
                </c:pt>
                <c:pt idx="5">
                  <c:v>531</c:v>
                </c:pt>
                <c:pt idx="6">
                  <c:v>533</c:v>
                </c:pt>
                <c:pt idx="7">
                  <c:v>535</c:v>
                </c:pt>
                <c:pt idx="8">
                  <c:v>598</c:v>
                </c:pt>
                <c:pt idx="9">
                  <c:v>586</c:v>
                </c:pt>
                <c:pt idx="10">
                  <c:v>515</c:v>
                </c:pt>
                <c:pt idx="11">
                  <c:v>509</c:v>
                </c:pt>
                <c:pt idx="12">
                  <c:v>655</c:v>
                </c:pt>
                <c:pt idx="13">
                  <c:v>608</c:v>
                </c:pt>
                <c:pt idx="14">
                  <c:v>566</c:v>
                </c:pt>
              </c:numCache>
            </c:numRef>
          </c:val>
          <c:smooth val="0"/>
        </c:ser>
        <c:ser>
          <c:idx val="2"/>
          <c:order val="2"/>
          <c:tx>
            <c:strRef>
              <c:f>'11_40'!$A$25</c:f>
              <c:strCache>
                <c:ptCount val="1"/>
                <c:pt idx="0">
                  <c:v>Poland</c:v>
                </c:pt>
              </c:strCache>
            </c:strRef>
          </c:tx>
          <c:cat>
            <c:numRef>
              <c:f>'11_40'!$B$22:$P$22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'11_40'!$B$25:$P$25</c:f>
              <c:numCache>
                <c:formatCode>General</c:formatCode>
                <c:ptCount val="15"/>
                <c:pt idx="0">
                  <c:v>3908</c:v>
                </c:pt>
                <c:pt idx="1">
                  <c:v>4189</c:v>
                </c:pt>
                <c:pt idx="2">
                  <c:v>3571</c:v>
                </c:pt>
                <c:pt idx="3">
                  <c:v>3357</c:v>
                </c:pt>
                <c:pt idx="4">
                  <c:v>3202</c:v>
                </c:pt>
                <c:pt idx="5">
                  <c:v>2938</c:v>
                </c:pt>
                <c:pt idx="6">
                  <c:v>3026</c:v>
                </c:pt>
                <c:pt idx="7">
                  <c:v>2831</c:v>
                </c:pt>
                <c:pt idx="8">
                  <c:v>2862</c:v>
                </c:pt>
                <c:pt idx="9">
                  <c:v>2909</c:v>
                </c:pt>
                <c:pt idx="10">
                  <c:v>2491</c:v>
                </c:pt>
                <c:pt idx="11">
                  <c:v>2245</c:v>
                </c:pt>
                <c:pt idx="12">
                  <c:v>1896</c:v>
                </c:pt>
                <c:pt idx="13">
                  <c:v>1893</c:v>
                </c:pt>
                <c:pt idx="14">
                  <c:v>1896</c:v>
                </c:pt>
              </c:numCache>
            </c:numRef>
          </c:val>
          <c:smooth val="0"/>
        </c:ser>
        <c:ser>
          <c:idx val="3"/>
          <c:order val="3"/>
          <c:tx>
            <c:strRef>
              <c:f>'11_40'!$A$26</c:f>
              <c:strCache>
                <c:ptCount val="1"/>
                <c:pt idx="0">
                  <c:v>Serbia</c:v>
                </c:pt>
              </c:strCache>
            </c:strRef>
          </c:tx>
          <c:cat>
            <c:numRef>
              <c:f>'11_40'!$B$22:$P$22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'11_40'!$B$26:$P$26</c:f>
              <c:numCache>
                <c:formatCode>General</c:formatCode>
                <c:ptCount val="15"/>
                <c:pt idx="0">
                  <c:v>0</c:v>
                </c:pt>
                <c:pt idx="1">
                  <c:v>0</c:v>
                </c:pt>
                <c:pt idx="2">
                  <c:v>0</c:v>
                </c:pt>
                <c:pt idx="3">
                  <c:v>0</c:v>
                </c:pt>
                <c:pt idx="4">
                  <c:v>0</c:v>
                </c:pt>
                <c:pt idx="5">
                  <c:v>0</c:v>
                </c:pt>
                <c:pt idx="6">
                  <c:v>0</c:v>
                </c:pt>
                <c:pt idx="7">
                  <c:v>0</c:v>
                </c:pt>
                <c:pt idx="8">
                  <c:v>0</c:v>
                </c:pt>
                <c:pt idx="9">
                  <c:v>534</c:v>
                </c:pt>
                <c:pt idx="10">
                  <c:v>492</c:v>
                </c:pt>
                <c:pt idx="11">
                  <c:v>521</c:v>
                </c:pt>
                <c:pt idx="12">
                  <c:v>552</c:v>
                </c:pt>
                <c:pt idx="13">
                  <c:v>503</c:v>
                </c:pt>
                <c:pt idx="14">
                  <c:v>0</c:v>
                </c:pt>
              </c:numCache>
            </c:numRef>
          </c:val>
          <c:smooth val="0"/>
        </c:ser>
        <c:dLbls>
          <c:showLegendKey val="0"/>
          <c:showVal val="0"/>
          <c:showCatName val="0"/>
          <c:showSerName val="0"/>
          <c:showPercent val="0"/>
          <c:showBubbleSize val="0"/>
        </c:dLbls>
        <c:marker val="1"/>
        <c:smooth val="0"/>
        <c:axId val="194481536"/>
        <c:axId val="194483712"/>
      </c:lineChart>
      <c:catAx>
        <c:axId val="194481536"/>
        <c:scaling>
          <c:orientation val="minMax"/>
        </c:scaling>
        <c:delete val="0"/>
        <c:axPos val="b"/>
        <c:numFmt formatCode="General" sourceLinked="1"/>
        <c:majorTickMark val="out"/>
        <c:minorTickMark val="none"/>
        <c:tickLblPos val="nextTo"/>
        <c:crossAx val="194483712"/>
        <c:crosses val="autoZero"/>
        <c:auto val="1"/>
        <c:lblAlgn val="ctr"/>
        <c:lblOffset val="100"/>
        <c:noMultiLvlLbl val="0"/>
      </c:catAx>
      <c:valAx>
        <c:axId val="194483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4481536"/>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Road traffic deaths, by type of roads, 2010-2024 (Rate)</a:t>
            </a:r>
            <a:endParaRPr lang="en-US" sz="1200" b="0"/>
          </a:p>
          <a:p>
            <a:pPr>
              <a:defRPr sz="1400">
                <a:latin typeface="Calibri"/>
                <a:ea typeface="Calibri"/>
                <a:cs typeface="Calibri"/>
              </a:defRPr>
            </a:pPr>
            <a:r>
              <a:rPr lang="en-US" sz="1200" b="0"/>
              <a:t>SDG ind 11_40: freq=Annual, tra_infr=Total</a:t>
            </a:r>
          </a:p>
        </c:rich>
      </c:tx>
      <c:layout/>
      <c:overlay val="0"/>
    </c:title>
    <c:autoTitleDeleted val="0"/>
    <c:plotArea>
      <c:layout/>
      <c:lineChart>
        <c:grouping val="standard"/>
        <c:varyColors val="0"/>
        <c:ser>
          <c:idx val="0"/>
          <c:order val="0"/>
          <c:tx>
            <c:strRef>
              <c:f>'11_40'!$A$34</c:f>
              <c:strCache>
                <c:ptCount val="1"/>
                <c:pt idx="0">
                  <c:v>European Union - 27 countries (from 2020)</c:v>
                </c:pt>
              </c:strCache>
            </c:strRef>
          </c:tx>
          <c:cat>
            <c:numRef>
              <c:f>'11_40'!$B$33:$P$33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'11_40'!$B$34:$P$34</c:f>
              <c:numCache>
                <c:formatCode>General</c:formatCode>
                <c:ptCount val="15"/>
                <c:pt idx="0">
                  <c:v>6.7</c:v>
                </c:pt>
                <c:pt idx="1">
                  <c:v>6.5</c:v>
                </c:pt>
                <c:pt idx="2">
                  <c:v>6</c:v>
                </c:pt>
                <c:pt idx="3">
                  <c:v>5.5</c:v>
                </c:pt>
                <c:pt idx="4">
                  <c:v>5.5</c:v>
                </c:pt>
                <c:pt idx="5">
                  <c:v>5.5</c:v>
                </c:pt>
                <c:pt idx="6">
                  <c:v>5.4</c:v>
                </c:pt>
                <c:pt idx="7">
                  <c:v>5.3</c:v>
                </c:pt>
                <c:pt idx="8">
                  <c:v>5.2</c:v>
                </c:pt>
                <c:pt idx="9">
                  <c:v>5.0999999999999996</c:v>
                </c:pt>
                <c:pt idx="10">
                  <c:v>4.2</c:v>
                </c:pt>
                <c:pt idx="11">
                  <c:v>4.5</c:v>
                </c:pt>
                <c:pt idx="12">
                  <c:v>4.5999999999999996</c:v>
                </c:pt>
                <c:pt idx="13">
                  <c:v>4.5</c:v>
                </c:pt>
                <c:pt idx="14">
                  <c:v>0</c:v>
                </c:pt>
              </c:numCache>
            </c:numRef>
          </c:val>
          <c:smooth val="0"/>
        </c:ser>
        <c:ser>
          <c:idx val="1"/>
          <c:order val="1"/>
          <c:tx>
            <c:strRef>
              <c:f>'11_40'!$A$35</c:f>
              <c:strCache>
                <c:ptCount val="1"/>
                <c:pt idx="0">
                  <c:v>Netherlands</c:v>
                </c:pt>
              </c:strCache>
            </c:strRef>
          </c:tx>
          <c:cat>
            <c:numRef>
              <c:f>'11_40'!$B$33:$P$33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'11_40'!$B$35:$P$35</c:f>
              <c:numCache>
                <c:formatCode>General</c:formatCode>
                <c:ptCount val="15"/>
                <c:pt idx="0">
                  <c:v>3.2</c:v>
                </c:pt>
                <c:pt idx="1">
                  <c:v>3.3</c:v>
                </c:pt>
                <c:pt idx="2">
                  <c:v>3.4</c:v>
                </c:pt>
                <c:pt idx="3">
                  <c:v>2.8</c:v>
                </c:pt>
                <c:pt idx="4">
                  <c:v>2.8</c:v>
                </c:pt>
                <c:pt idx="5">
                  <c:v>3.1</c:v>
                </c:pt>
                <c:pt idx="6">
                  <c:v>3.1</c:v>
                </c:pt>
                <c:pt idx="7">
                  <c:v>3.1</c:v>
                </c:pt>
                <c:pt idx="8">
                  <c:v>3.5</c:v>
                </c:pt>
                <c:pt idx="9">
                  <c:v>3.4</c:v>
                </c:pt>
                <c:pt idx="10">
                  <c:v>3</c:v>
                </c:pt>
                <c:pt idx="11">
                  <c:v>2.9</c:v>
                </c:pt>
                <c:pt idx="12">
                  <c:v>3.7</c:v>
                </c:pt>
                <c:pt idx="13">
                  <c:v>3.4</c:v>
                </c:pt>
                <c:pt idx="14">
                  <c:v>3.1</c:v>
                </c:pt>
              </c:numCache>
            </c:numRef>
          </c:val>
          <c:smooth val="0"/>
        </c:ser>
        <c:ser>
          <c:idx val="2"/>
          <c:order val="2"/>
          <c:tx>
            <c:strRef>
              <c:f>'11_40'!$A$36</c:f>
              <c:strCache>
                <c:ptCount val="1"/>
                <c:pt idx="0">
                  <c:v>Poland</c:v>
                </c:pt>
              </c:strCache>
            </c:strRef>
          </c:tx>
          <c:cat>
            <c:numRef>
              <c:f>'11_40'!$B$33:$P$33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'11_40'!$B$36:$P$36</c:f>
              <c:numCache>
                <c:formatCode>General</c:formatCode>
                <c:ptCount val="15"/>
                <c:pt idx="0">
                  <c:v>10.3</c:v>
                </c:pt>
                <c:pt idx="1">
                  <c:v>11</c:v>
                </c:pt>
                <c:pt idx="2">
                  <c:v>9.4</c:v>
                </c:pt>
                <c:pt idx="3">
                  <c:v>8.8000000000000007</c:v>
                </c:pt>
                <c:pt idx="4">
                  <c:v>8.4</c:v>
                </c:pt>
                <c:pt idx="5">
                  <c:v>7.7</c:v>
                </c:pt>
                <c:pt idx="6">
                  <c:v>8</c:v>
                </c:pt>
                <c:pt idx="7">
                  <c:v>7.5</c:v>
                </c:pt>
                <c:pt idx="8">
                  <c:v>7.5</c:v>
                </c:pt>
                <c:pt idx="9">
                  <c:v>7.7</c:v>
                </c:pt>
                <c:pt idx="10">
                  <c:v>6.6</c:v>
                </c:pt>
                <c:pt idx="11">
                  <c:v>6.1</c:v>
                </c:pt>
                <c:pt idx="12">
                  <c:v>5.0999999999999996</c:v>
                </c:pt>
                <c:pt idx="13">
                  <c:v>5.2</c:v>
                </c:pt>
                <c:pt idx="14">
                  <c:v>5.2</c:v>
                </c:pt>
              </c:numCache>
            </c:numRef>
          </c:val>
          <c:smooth val="0"/>
        </c:ser>
        <c:ser>
          <c:idx val="3"/>
          <c:order val="3"/>
          <c:tx>
            <c:strRef>
              <c:f>'11_40'!$A$37</c:f>
              <c:strCache>
                <c:ptCount val="1"/>
                <c:pt idx="0">
                  <c:v>Serbia</c:v>
                </c:pt>
              </c:strCache>
            </c:strRef>
          </c:tx>
          <c:cat>
            <c:numRef>
              <c:f>'11_40'!$B$33:$P$33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'11_40'!$B$37:$P$37</c:f>
              <c:numCache>
                <c:formatCode>General</c:formatCode>
                <c:ptCount val="15"/>
                <c:pt idx="0">
                  <c:v>0</c:v>
                </c:pt>
                <c:pt idx="1">
                  <c:v>0</c:v>
                </c:pt>
                <c:pt idx="2">
                  <c:v>0</c:v>
                </c:pt>
                <c:pt idx="3">
                  <c:v>0</c:v>
                </c:pt>
                <c:pt idx="4">
                  <c:v>0</c:v>
                </c:pt>
                <c:pt idx="5">
                  <c:v>0</c:v>
                </c:pt>
                <c:pt idx="6">
                  <c:v>0</c:v>
                </c:pt>
                <c:pt idx="7">
                  <c:v>0</c:v>
                </c:pt>
                <c:pt idx="8">
                  <c:v>0</c:v>
                </c:pt>
                <c:pt idx="9">
                  <c:v>7.7</c:v>
                </c:pt>
                <c:pt idx="10">
                  <c:v>7.1</c:v>
                </c:pt>
                <c:pt idx="11">
                  <c:v>7.6</c:v>
                </c:pt>
                <c:pt idx="12">
                  <c:v>8.1999999999999993</c:v>
                </c:pt>
                <c:pt idx="13">
                  <c:v>7.6</c:v>
                </c:pt>
                <c:pt idx="14">
                  <c:v>0</c:v>
                </c:pt>
              </c:numCache>
            </c:numRef>
          </c:val>
          <c:smooth val="0"/>
        </c:ser>
        <c:dLbls>
          <c:showLegendKey val="0"/>
          <c:showVal val="0"/>
          <c:showCatName val="0"/>
          <c:showSerName val="0"/>
          <c:showPercent val="0"/>
          <c:showBubbleSize val="0"/>
        </c:dLbls>
        <c:marker val="1"/>
        <c:smooth val="0"/>
        <c:axId val="195940736"/>
        <c:axId val="195942272"/>
      </c:lineChart>
      <c:catAx>
        <c:axId val="195940736"/>
        <c:scaling>
          <c:orientation val="minMax"/>
        </c:scaling>
        <c:delete val="0"/>
        <c:axPos val="b"/>
        <c:numFmt formatCode="General" sourceLinked="1"/>
        <c:majorTickMark val="out"/>
        <c:minorTickMark val="none"/>
        <c:tickLblPos val="nextTo"/>
        <c:crossAx val="195942272"/>
        <c:crosses val="autoZero"/>
        <c:auto val="1"/>
        <c:lblAlgn val="ctr"/>
        <c:lblOffset val="100"/>
        <c:noMultiLvlLbl val="0"/>
      </c:catAx>
      <c:valAx>
        <c:axId val="1959422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5940736"/>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(Number)</a:t>
            </a:r>
            <a:endParaRPr sz="1200" b="0"/>
          </a:p>
          <a:p>
            <a:pPr>
              <a:defRPr sz="1400">
                <a:latin typeface="Calibri"/>
                <a:ea typeface="Calibri"/>
                <a:cs typeface="Calibri"/>
              </a:defRPr>
            </a:pPr>
            <a:r>
              <a:rPr sz="1200" b="0"/>
              <a:t>SDG ind 11_40: freq=Annual, tra_infr=Motorways</a:t>
            </a:r>
          </a:p>
        </c:rich>
      </c:tx>
      <c:overlay val="0"/>
    </c:title>
    <c:autoTitleDeleted val="0"/>
    <c:plotArea>
      <c:layout/>
      <c:lineChart>
        <c:grouping val="standard"/>
        <c:varyColors val="0"/>
        <c:ser>
          <c:idx val="0"/>
          <c:order val="0"/>
          <c:tx>
            <c:strRef>
              <c:f>'11_40'!$A$45</c:f>
              <c:strCache>
                <c:ptCount val="1"/>
                <c:pt idx="0">
                  <c:v>European Union - 27 countries (from 2020)</c:v>
                </c:pt>
              </c:strCache>
            </c:strRef>
          </c:tx>
          <c:cat>
            <c:numRef>
              <c:f>'11_40'!$B$44:$P$44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'11_40'!$B$45:$P$45</c:f>
              <c:numCache>
                <c:formatCode>General</c:formatCode>
                <c:ptCount val="15"/>
                <c:pt idx="0">
                  <c:v>2205</c:v>
                </c:pt>
                <c:pt idx="1">
                  <c:v>2043</c:v>
                </c:pt>
                <c:pt idx="2">
                  <c:v>1831</c:v>
                </c:pt>
                <c:pt idx="3">
                  <c:v>1864</c:v>
                </c:pt>
                <c:pt idx="4">
                  <c:v>1767</c:v>
                </c:pt>
                <c:pt idx="5">
                  <c:v>1926</c:v>
                </c:pt>
                <c:pt idx="6">
                  <c:v>1920</c:v>
                </c:pt>
                <c:pt idx="7">
                  <c:v>1977</c:v>
                </c:pt>
                <c:pt idx="8">
                  <c:v>2020</c:v>
                </c:pt>
                <c:pt idx="9">
                  <c:v>1939</c:v>
                </c:pt>
                <c:pt idx="10">
                  <c:v>1476</c:v>
                </c:pt>
                <c:pt idx="11">
                  <c:v>1764</c:v>
                </c:pt>
                <c:pt idx="12">
                  <c:v>1890</c:v>
                </c:pt>
                <c:pt idx="13">
                  <c:v>1726</c:v>
                </c:pt>
                <c:pt idx="14">
                  <c:v>0</c:v>
                </c:pt>
              </c:numCache>
            </c:numRef>
          </c:val>
          <c:smooth val="0"/>
        </c:ser>
        <c:ser>
          <c:idx val="1"/>
          <c:order val="1"/>
          <c:tx>
            <c:strRef>
              <c:f>'11_40'!$A$46</c:f>
              <c:strCache>
                <c:ptCount val="1"/>
                <c:pt idx="0">
                  <c:v>Netherlands</c:v>
                </c:pt>
              </c:strCache>
            </c:strRef>
          </c:tx>
          <c:cat>
            <c:numRef>
              <c:f>'11_40'!$B$44:$P$44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'11_40'!$B$46:$P$46</c:f>
              <c:numCache>
                <c:formatCode>General</c:formatCode>
                <c:ptCount val="15"/>
                <c:pt idx="0">
                  <c:v>63</c:v>
                </c:pt>
                <c:pt idx="1">
                  <c:v>43</c:v>
                </c:pt>
                <c:pt idx="2">
                  <c:v>68</c:v>
                </c:pt>
                <c:pt idx="3">
                  <c:v>57</c:v>
                </c:pt>
                <c:pt idx="4">
                  <c:v>57</c:v>
                </c:pt>
                <c:pt idx="5">
                  <c:v>79</c:v>
                </c:pt>
                <c:pt idx="6">
                  <c:v>77</c:v>
                </c:pt>
                <c:pt idx="7">
                  <c:v>82</c:v>
                </c:pt>
                <c:pt idx="8">
                  <c:v>76</c:v>
                </c:pt>
                <c:pt idx="9">
                  <c:v>75</c:v>
                </c:pt>
                <c:pt idx="10">
                  <c:v>55</c:v>
                </c:pt>
                <c:pt idx="11">
                  <c:v>47</c:v>
                </c:pt>
                <c:pt idx="12">
                  <c:v>75</c:v>
                </c:pt>
                <c:pt idx="13">
                  <c:v>59</c:v>
                </c:pt>
                <c:pt idx="14">
                  <c:v>64</c:v>
                </c:pt>
              </c:numCache>
            </c:numRef>
          </c:val>
          <c:smooth val="0"/>
        </c:ser>
        <c:ser>
          <c:idx val="2"/>
          <c:order val="2"/>
          <c:tx>
            <c:strRef>
              <c:f>'11_40'!$A$47</c:f>
              <c:strCache>
                <c:ptCount val="1"/>
                <c:pt idx="0">
                  <c:v>Poland</c:v>
                </c:pt>
              </c:strCache>
            </c:strRef>
          </c:tx>
          <c:cat>
            <c:numRef>
              <c:f>'11_40'!$B$44:$P$44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'11_40'!$B$47:$P$47</c:f>
              <c:numCache>
                <c:formatCode>General</c:formatCode>
                <c:ptCount val="15"/>
                <c:pt idx="0">
                  <c:v>28</c:v>
                </c:pt>
                <c:pt idx="1">
                  <c:v>37</c:v>
                </c:pt>
                <c:pt idx="2">
                  <c:v>44</c:v>
                </c:pt>
                <c:pt idx="3">
                  <c:v>40</c:v>
                </c:pt>
                <c:pt idx="4">
                  <c:v>56</c:v>
                </c:pt>
                <c:pt idx="5">
                  <c:v>61</c:v>
                </c:pt>
                <c:pt idx="6">
                  <c:v>50</c:v>
                </c:pt>
                <c:pt idx="7">
                  <c:v>70</c:v>
                </c:pt>
                <c:pt idx="8">
                  <c:v>52</c:v>
                </c:pt>
                <c:pt idx="9">
                  <c:v>70</c:v>
                </c:pt>
                <c:pt idx="10">
                  <c:v>55</c:v>
                </c:pt>
                <c:pt idx="11">
                  <c:v>74</c:v>
                </c:pt>
                <c:pt idx="12">
                  <c:v>64</c:v>
                </c:pt>
                <c:pt idx="13">
                  <c:v>55</c:v>
                </c:pt>
                <c:pt idx="14">
                  <c:v>64</c:v>
                </c:pt>
              </c:numCache>
            </c:numRef>
          </c:val>
          <c:smooth val="0"/>
        </c:ser>
        <c:ser>
          <c:idx val="3"/>
          <c:order val="3"/>
          <c:tx>
            <c:strRef>
              <c:f>'11_40'!$A$48</c:f>
              <c:strCache>
                <c:ptCount val="1"/>
                <c:pt idx="0">
                  <c:v>Serbia</c:v>
                </c:pt>
              </c:strCache>
            </c:strRef>
          </c:tx>
          <c:cat>
            <c:numRef>
              <c:f>'11_40'!$B$44:$P$44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'11_40'!$B$48:$P$48</c:f>
              <c:numCache>
                <c:formatCode>General</c:formatCode>
                <c:ptCount val="15"/>
                <c:pt idx="0">
                  <c:v>0</c:v>
                </c:pt>
                <c:pt idx="1">
                  <c:v>0</c:v>
                </c:pt>
                <c:pt idx="2">
                  <c:v>0</c:v>
                </c:pt>
                <c:pt idx="3">
                  <c:v>0</c:v>
                </c:pt>
                <c:pt idx="4">
                  <c:v>0</c:v>
                </c:pt>
                <c:pt idx="5">
                  <c:v>0</c:v>
                </c:pt>
                <c:pt idx="6">
                  <c:v>0</c:v>
                </c:pt>
                <c:pt idx="7">
                  <c:v>0</c:v>
                </c:pt>
                <c:pt idx="8">
                  <c:v>0</c:v>
                </c:pt>
                <c:pt idx="9">
                  <c:v>59</c:v>
                </c:pt>
                <c:pt idx="10">
                  <c:v>30</c:v>
                </c:pt>
                <c:pt idx="11">
                  <c:v>25</c:v>
                </c:pt>
                <c:pt idx="12">
                  <c:v>41</c:v>
                </c:pt>
                <c:pt idx="13">
                  <c:v>34</c:v>
                </c:pt>
                <c:pt idx="14">
                  <c:v>0</c:v>
                </c:pt>
              </c:numCache>
            </c:numRef>
          </c:val>
          <c:smooth val="0"/>
        </c:ser>
        <c:dLbls>
          <c:showLegendKey val="0"/>
          <c:showVal val="0"/>
          <c:showCatName val="0"/>
          <c:showSerName val="0"/>
          <c:showPercent val="0"/>
          <c:showBubbleSize val="0"/>
        </c:dLbls>
        <c:marker val="1"/>
        <c:smooth val="0"/>
        <c:axId val="196796800"/>
        <c:axId val="196798336"/>
      </c:lineChart>
      <c:catAx>
        <c:axId val="196796800"/>
        <c:scaling>
          <c:orientation val="minMax"/>
        </c:scaling>
        <c:delete val="0"/>
        <c:axPos val="b"/>
        <c:numFmt formatCode="General" sourceLinked="1"/>
        <c:majorTickMark val="out"/>
        <c:minorTickMark val="none"/>
        <c:tickLblPos val="nextTo"/>
        <c:crossAx val="196798336"/>
        <c:crosses val="autoZero"/>
        <c:auto val="1"/>
        <c:lblAlgn val="ctr"/>
        <c:lblOffset val="100"/>
        <c:noMultiLvlLbl val="0"/>
      </c:catAx>
      <c:valAx>
        <c:axId val="1967983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796800"/>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Housing cost overburden rate by poverty status, 2010-2025 (Percentage)</a:t>
            </a:r>
            <a:endParaRPr lang="en-US" sz="1200" b="0"/>
          </a:p>
          <a:p>
            <a:pPr>
              <a:defRPr sz="1400">
                <a:latin typeface="Calibri"/>
                <a:ea typeface="Calibri"/>
                <a:cs typeface="Calibri"/>
              </a:defRPr>
            </a:pPr>
            <a:r>
              <a:rPr lang="en-US" sz="1200" b="0"/>
              <a:t>SDG ind 01_50: freq=Annual, sex=Total, incgrp=Below 60% of median equivalised income, age=Total</a:t>
            </a:r>
          </a:p>
        </c:rich>
      </c:tx>
      <c:layout/>
      <c:overlay val="0"/>
    </c:title>
    <c:autoTitleDeleted val="0"/>
    <c:plotArea>
      <c:layout/>
      <c:lineChart>
        <c:grouping val="standard"/>
        <c:varyColors val="0"/>
        <c:ser>
          <c:idx val="0"/>
          <c:order val="0"/>
          <c:tx>
            <c:strRef>
              <c:f>'01_50'!$A$34</c:f>
              <c:strCache>
                <c:ptCount val="1"/>
                <c:pt idx="0">
                  <c:v>European Union - 27 countries (from 2020)</c:v>
                </c:pt>
              </c:strCache>
            </c:strRef>
          </c:tx>
          <c:cat>
            <c:numRef>
              <c:f>'01_50'!$B$33:$Q$33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'01_50'!$B$34:$Q$34</c:f>
              <c:numCache>
                <c:formatCode>General</c:formatCode>
                <c:ptCount val="16"/>
                <c:pt idx="0">
                  <c:v>34.799999999999997</c:v>
                </c:pt>
                <c:pt idx="1">
                  <c:v>36</c:v>
                </c:pt>
                <c:pt idx="2">
                  <c:v>39.799999999999997</c:v>
                </c:pt>
                <c:pt idx="3">
                  <c:v>39.200000000000003</c:v>
                </c:pt>
                <c:pt idx="4">
                  <c:v>39.9</c:v>
                </c:pt>
                <c:pt idx="5">
                  <c:v>39.1</c:v>
                </c:pt>
                <c:pt idx="6">
                  <c:v>38.700000000000003</c:v>
                </c:pt>
                <c:pt idx="7">
                  <c:v>37.5</c:v>
                </c:pt>
                <c:pt idx="8">
                  <c:v>36.1</c:v>
                </c:pt>
                <c:pt idx="9">
                  <c:v>35.299999999999997</c:v>
                </c:pt>
                <c:pt idx="10">
                  <c:v>31.4</c:v>
                </c:pt>
                <c:pt idx="11">
                  <c:v>34.1</c:v>
                </c:pt>
                <c:pt idx="12">
                  <c:v>33.1</c:v>
                </c:pt>
                <c:pt idx="13">
                  <c:v>33.200000000000003</c:v>
                </c:pt>
                <c:pt idx="14">
                  <c:v>31.1</c:v>
                </c:pt>
                <c:pt idx="15">
                  <c:v>0</c:v>
                </c:pt>
              </c:numCache>
            </c:numRef>
          </c:val>
          <c:smooth val="0"/>
        </c:ser>
        <c:ser>
          <c:idx val="1"/>
          <c:order val="1"/>
          <c:tx>
            <c:strRef>
              <c:f>'01_50'!$A$35</c:f>
              <c:strCache>
                <c:ptCount val="1"/>
                <c:pt idx="0">
                  <c:v>Netherlands</c:v>
                </c:pt>
              </c:strCache>
            </c:strRef>
          </c:tx>
          <c:cat>
            <c:numRef>
              <c:f>'01_50'!$B$33:$Q$33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'01_50'!$B$35:$Q$35</c:f>
              <c:numCache>
                <c:formatCode>General</c:formatCode>
                <c:ptCount val="16"/>
                <c:pt idx="0">
                  <c:v>43.4</c:v>
                </c:pt>
                <c:pt idx="1">
                  <c:v>42.8</c:v>
                </c:pt>
                <c:pt idx="2">
                  <c:v>46.6</c:v>
                </c:pt>
                <c:pt idx="3">
                  <c:v>48.3</c:v>
                </c:pt>
                <c:pt idx="4">
                  <c:v>51.1</c:v>
                </c:pt>
                <c:pt idx="5">
                  <c:v>51.4</c:v>
                </c:pt>
                <c:pt idx="6">
                  <c:v>42.9</c:v>
                </c:pt>
                <c:pt idx="7">
                  <c:v>40.9</c:v>
                </c:pt>
                <c:pt idx="8">
                  <c:v>40.6</c:v>
                </c:pt>
                <c:pt idx="9">
                  <c:v>39.6</c:v>
                </c:pt>
                <c:pt idx="10">
                  <c:v>33.299999999999997</c:v>
                </c:pt>
                <c:pt idx="11">
                  <c:v>34.1</c:v>
                </c:pt>
                <c:pt idx="12">
                  <c:v>41.2</c:v>
                </c:pt>
                <c:pt idx="13">
                  <c:v>34.5</c:v>
                </c:pt>
                <c:pt idx="14">
                  <c:v>27.9</c:v>
                </c:pt>
                <c:pt idx="15">
                  <c:v>29.9</c:v>
                </c:pt>
              </c:numCache>
            </c:numRef>
          </c:val>
          <c:smooth val="0"/>
        </c:ser>
        <c:ser>
          <c:idx val="2"/>
          <c:order val="2"/>
          <c:tx>
            <c:strRef>
              <c:f>'01_50'!$A$36</c:f>
              <c:strCache>
                <c:ptCount val="1"/>
                <c:pt idx="0">
                  <c:v>Poland</c:v>
                </c:pt>
              </c:strCache>
            </c:strRef>
          </c:tx>
          <c:cat>
            <c:numRef>
              <c:f>'01_50'!$B$33:$Q$33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'01_50'!$B$36:$Q$36</c:f>
              <c:numCache>
                <c:formatCode>General</c:formatCode>
                <c:ptCount val="16"/>
                <c:pt idx="0">
                  <c:v>30.5</c:v>
                </c:pt>
                <c:pt idx="1">
                  <c:v>35.700000000000003</c:v>
                </c:pt>
                <c:pt idx="2">
                  <c:v>36.1</c:v>
                </c:pt>
                <c:pt idx="3">
                  <c:v>33.5</c:v>
                </c:pt>
                <c:pt idx="4">
                  <c:v>32</c:v>
                </c:pt>
                <c:pt idx="5">
                  <c:v>30.7</c:v>
                </c:pt>
                <c:pt idx="6">
                  <c:v>29.6</c:v>
                </c:pt>
                <c:pt idx="7">
                  <c:v>30.4</c:v>
                </c:pt>
                <c:pt idx="8">
                  <c:v>28.1</c:v>
                </c:pt>
                <c:pt idx="9">
                  <c:v>26.3</c:v>
                </c:pt>
                <c:pt idx="10">
                  <c:v>23.5</c:v>
                </c:pt>
                <c:pt idx="11">
                  <c:v>27.9</c:v>
                </c:pt>
                <c:pt idx="12">
                  <c:v>28.9</c:v>
                </c:pt>
                <c:pt idx="13">
                  <c:v>29.1</c:v>
                </c:pt>
                <c:pt idx="14">
                  <c:v>26.2</c:v>
                </c:pt>
                <c:pt idx="15">
                  <c:v>21.9</c:v>
                </c:pt>
              </c:numCache>
            </c:numRef>
          </c:val>
          <c:smooth val="0"/>
        </c:ser>
        <c:ser>
          <c:idx val="3"/>
          <c:order val="3"/>
          <c:tx>
            <c:strRef>
              <c:f>'01_50'!$A$37</c:f>
              <c:strCache>
                <c:ptCount val="1"/>
                <c:pt idx="0">
                  <c:v>Serbia</c:v>
                </c:pt>
              </c:strCache>
            </c:strRef>
          </c:tx>
          <c:cat>
            <c:numRef>
              <c:f>'01_50'!$B$33:$Q$33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'01_50'!$B$37:$Q$37</c:f>
              <c:numCache>
                <c:formatCode>General</c:formatCode>
                <c:ptCount val="16"/>
                <c:pt idx="0">
                  <c:v>0</c:v>
                </c:pt>
                <c:pt idx="1">
                  <c:v>0</c:v>
                </c:pt>
                <c:pt idx="2">
                  <c:v>0</c:v>
                </c:pt>
                <c:pt idx="3">
                  <c:v>68.599999999999994</c:v>
                </c:pt>
                <c:pt idx="4">
                  <c:v>78.2</c:v>
                </c:pt>
                <c:pt idx="5">
                  <c:v>80.8</c:v>
                </c:pt>
                <c:pt idx="6">
                  <c:v>75.099999999999994</c:v>
                </c:pt>
                <c:pt idx="7">
                  <c:v>82.7</c:v>
                </c:pt>
                <c:pt idx="8">
                  <c:v>80.900000000000006</c:v>
                </c:pt>
                <c:pt idx="9">
                  <c:v>63.5</c:v>
                </c:pt>
                <c:pt idx="10">
                  <c:v>60.1</c:v>
                </c:pt>
                <c:pt idx="11">
                  <c:v>54.1</c:v>
                </c:pt>
                <c:pt idx="12">
                  <c:v>50.7</c:v>
                </c:pt>
                <c:pt idx="13">
                  <c:v>57</c:v>
                </c:pt>
                <c:pt idx="14">
                  <c:v>46.8</c:v>
                </c:pt>
                <c:pt idx="15">
                  <c:v>0</c:v>
                </c:pt>
              </c:numCache>
            </c:numRef>
          </c:val>
          <c:smooth val="0"/>
        </c:ser>
        <c:dLbls>
          <c:showLegendKey val="0"/>
          <c:showVal val="0"/>
          <c:showCatName val="0"/>
          <c:showSerName val="0"/>
          <c:showPercent val="0"/>
          <c:showBubbleSize val="0"/>
        </c:dLbls>
        <c:marker val="1"/>
        <c:smooth val="0"/>
        <c:axId val="19991552"/>
        <c:axId val="20005632"/>
      </c:lineChart>
      <c:catAx>
        <c:axId val="19991552"/>
        <c:scaling>
          <c:orientation val="minMax"/>
        </c:scaling>
        <c:delete val="0"/>
        <c:axPos val="b"/>
        <c:numFmt formatCode="General" sourceLinked="1"/>
        <c:majorTickMark val="out"/>
        <c:minorTickMark val="none"/>
        <c:tickLblPos val="nextTo"/>
        <c:crossAx val="20005632"/>
        <c:crosses val="autoZero"/>
        <c:auto val="1"/>
        <c:lblAlgn val="ctr"/>
        <c:lblOffset val="100"/>
        <c:noMultiLvlLbl val="0"/>
      </c:catAx>
      <c:valAx>
        <c:axId val="200056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991552"/>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(Rate)</a:t>
            </a:r>
            <a:endParaRPr sz="1200" b="0"/>
          </a:p>
          <a:p>
            <a:pPr>
              <a:defRPr sz="1400">
                <a:latin typeface="Calibri"/>
                <a:ea typeface="Calibri"/>
                <a:cs typeface="Calibri"/>
              </a:defRPr>
            </a:pPr>
            <a:r>
              <a:rPr sz="1200" b="0"/>
              <a:t>SDG ind 11_40: freq=Annual, tra_infr=Motorways</a:t>
            </a:r>
          </a:p>
        </c:rich>
      </c:tx>
      <c:overlay val="0"/>
    </c:title>
    <c:autoTitleDeleted val="0"/>
    <c:plotArea>
      <c:layout/>
      <c:lineChart>
        <c:grouping val="standard"/>
        <c:varyColors val="0"/>
        <c:ser>
          <c:idx val="0"/>
          <c:order val="0"/>
          <c:tx>
            <c:strRef>
              <c:f>'11_40'!$A$56</c:f>
              <c:strCache>
                <c:ptCount val="1"/>
                <c:pt idx="0">
                  <c:v>European Union - 27 countries (from 2020)</c:v>
                </c:pt>
              </c:strCache>
            </c:strRef>
          </c:tx>
          <c:cat>
            <c:numRef>
              <c:f>'11_40'!$B$55:$P$55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'11_40'!$B$56:$P$56</c:f>
              <c:numCache>
                <c:formatCode>General</c:formatCode>
                <c:ptCount val="15"/>
                <c:pt idx="0">
                  <c:v>0.5</c:v>
                </c:pt>
                <c:pt idx="1">
                  <c:v>0.5</c:v>
                </c:pt>
                <c:pt idx="2">
                  <c:v>0.4</c:v>
                </c:pt>
                <c:pt idx="3">
                  <c:v>0.4</c:v>
                </c:pt>
                <c:pt idx="4">
                  <c:v>0.4</c:v>
                </c:pt>
                <c:pt idx="5">
                  <c:v>0.4</c:v>
                </c:pt>
                <c:pt idx="6">
                  <c:v>0.4</c:v>
                </c:pt>
                <c:pt idx="7">
                  <c:v>0.4</c:v>
                </c:pt>
                <c:pt idx="8">
                  <c:v>0.5</c:v>
                </c:pt>
                <c:pt idx="9">
                  <c:v>0.4</c:v>
                </c:pt>
                <c:pt idx="10">
                  <c:v>0.3</c:v>
                </c:pt>
                <c:pt idx="11">
                  <c:v>0.4</c:v>
                </c:pt>
                <c:pt idx="12">
                  <c:v>0.4</c:v>
                </c:pt>
                <c:pt idx="13">
                  <c:v>0.4</c:v>
                </c:pt>
                <c:pt idx="14">
                  <c:v>0</c:v>
                </c:pt>
              </c:numCache>
            </c:numRef>
          </c:val>
          <c:smooth val="0"/>
        </c:ser>
        <c:ser>
          <c:idx val="1"/>
          <c:order val="1"/>
          <c:tx>
            <c:strRef>
              <c:f>'11_40'!$A$57</c:f>
              <c:strCache>
                <c:ptCount val="1"/>
                <c:pt idx="0">
                  <c:v>Netherlands</c:v>
                </c:pt>
              </c:strCache>
            </c:strRef>
          </c:tx>
          <c:cat>
            <c:numRef>
              <c:f>'11_40'!$B$55:$P$55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'11_40'!$B$57:$P$57</c:f>
              <c:numCache>
                <c:formatCode>General</c:formatCode>
                <c:ptCount val="15"/>
                <c:pt idx="0">
                  <c:v>0.4</c:v>
                </c:pt>
                <c:pt idx="1">
                  <c:v>0.3</c:v>
                </c:pt>
                <c:pt idx="2">
                  <c:v>0.4</c:v>
                </c:pt>
                <c:pt idx="3">
                  <c:v>0.3</c:v>
                </c:pt>
                <c:pt idx="4">
                  <c:v>0.3</c:v>
                </c:pt>
                <c:pt idx="5">
                  <c:v>0.5</c:v>
                </c:pt>
                <c:pt idx="6">
                  <c:v>0.5</c:v>
                </c:pt>
                <c:pt idx="7">
                  <c:v>0.5</c:v>
                </c:pt>
                <c:pt idx="8">
                  <c:v>0.4</c:v>
                </c:pt>
                <c:pt idx="9">
                  <c:v>0.4</c:v>
                </c:pt>
                <c:pt idx="10">
                  <c:v>0.3</c:v>
                </c:pt>
                <c:pt idx="11">
                  <c:v>0.3</c:v>
                </c:pt>
                <c:pt idx="12">
                  <c:v>0.4</c:v>
                </c:pt>
                <c:pt idx="13">
                  <c:v>0.3</c:v>
                </c:pt>
                <c:pt idx="14">
                  <c:v>0.4</c:v>
                </c:pt>
              </c:numCache>
            </c:numRef>
          </c:val>
          <c:smooth val="0"/>
        </c:ser>
        <c:ser>
          <c:idx val="2"/>
          <c:order val="2"/>
          <c:tx>
            <c:strRef>
              <c:f>'11_40'!$A$58</c:f>
              <c:strCache>
                <c:ptCount val="1"/>
                <c:pt idx="0">
                  <c:v>Poland</c:v>
                </c:pt>
              </c:strCache>
            </c:strRef>
          </c:tx>
          <c:cat>
            <c:numRef>
              <c:f>'11_40'!$B$55:$P$55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'11_40'!$B$58:$P$58</c:f>
              <c:numCache>
                <c:formatCode>General</c:formatCode>
                <c:ptCount val="15"/>
                <c:pt idx="0">
                  <c:v>0.1</c:v>
                </c:pt>
                <c:pt idx="1">
                  <c:v>0.1</c:v>
                </c:pt>
                <c:pt idx="2">
                  <c:v>0.1</c:v>
                </c:pt>
                <c:pt idx="3">
                  <c:v>0.1</c:v>
                </c:pt>
                <c:pt idx="4">
                  <c:v>0.1</c:v>
                </c:pt>
                <c:pt idx="5">
                  <c:v>0.2</c:v>
                </c:pt>
                <c:pt idx="6">
                  <c:v>0.1</c:v>
                </c:pt>
                <c:pt idx="7">
                  <c:v>0.2</c:v>
                </c:pt>
                <c:pt idx="8">
                  <c:v>0.1</c:v>
                </c:pt>
                <c:pt idx="9">
                  <c:v>0.2</c:v>
                </c:pt>
                <c:pt idx="10">
                  <c:v>0.1</c:v>
                </c:pt>
                <c:pt idx="11">
                  <c:v>0.2</c:v>
                </c:pt>
                <c:pt idx="12">
                  <c:v>0.2</c:v>
                </c:pt>
                <c:pt idx="13">
                  <c:v>0.1</c:v>
                </c:pt>
                <c:pt idx="14">
                  <c:v>0.2</c:v>
                </c:pt>
              </c:numCache>
            </c:numRef>
          </c:val>
          <c:smooth val="0"/>
        </c:ser>
        <c:ser>
          <c:idx val="3"/>
          <c:order val="3"/>
          <c:tx>
            <c:strRef>
              <c:f>'11_40'!$A$59</c:f>
              <c:strCache>
                <c:ptCount val="1"/>
                <c:pt idx="0">
                  <c:v>Serbia</c:v>
                </c:pt>
              </c:strCache>
            </c:strRef>
          </c:tx>
          <c:cat>
            <c:numRef>
              <c:f>'11_40'!$B$55:$P$55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'11_40'!$B$59:$P$59</c:f>
              <c:numCache>
                <c:formatCode>General</c:formatCode>
                <c:ptCount val="15"/>
                <c:pt idx="0">
                  <c:v>0</c:v>
                </c:pt>
                <c:pt idx="1">
                  <c:v>0</c:v>
                </c:pt>
                <c:pt idx="2">
                  <c:v>0</c:v>
                </c:pt>
                <c:pt idx="3">
                  <c:v>0</c:v>
                </c:pt>
                <c:pt idx="4">
                  <c:v>0</c:v>
                </c:pt>
                <c:pt idx="5">
                  <c:v>0</c:v>
                </c:pt>
                <c:pt idx="6">
                  <c:v>0</c:v>
                </c:pt>
                <c:pt idx="7">
                  <c:v>0</c:v>
                </c:pt>
                <c:pt idx="8">
                  <c:v>0</c:v>
                </c:pt>
                <c:pt idx="9">
                  <c:v>0.8</c:v>
                </c:pt>
                <c:pt idx="10">
                  <c:v>0.4</c:v>
                </c:pt>
                <c:pt idx="11">
                  <c:v>0.4</c:v>
                </c:pt>
                <c:pt idx="12">
                  <c:v>0.6</c:v>
                </c:pt>
                <c:pt idx="13">
                  <c:v>0.5</c:v>
                </c:pt>
                <c:pt idx="14">
                  <c:v>0</c:v>
                </c:pt>
              </c:numCache>
            </c:numRef>
          </c:val>
          <c:smooth val="0"/>
        </c:ser>
        <c:dLbls>
          <c:showLegendKey val="0"/>
          <c:showVal val="0"/>
          <c:showCatName val="0"/>
          <c:showSerName val="0"/>
          <c:showPercent val="0"/>
          <c:showBubbleSize val="0"/>
        </c:dLbls>
        <c:marker val="1"/>
        <c:smooth val="0"/>
        <c:axId val="196981504"/>
        <c:axId val="196983040"/>
      </c:lineChart>
      <c:catAx>
        <c:axId val="196981504"/>
        <c:scaling>
          <c:orientation val="minMax"/>
        </c:scaling>
        <c:delete val="0"/>
        <c:axPos val="b"/>
        <c:numFmt formatCode="General" sourceLinked="1"/>
        <c:majorTickMark val="out"/>
        <c:minorTickMark val="none"/>
        <c:tickLblPos val="nextTo"/>
        <c:crossAx val="196983040"/>
        <c:crosses val="autoZero"/>
        <c:auto val="1"/>
        <c:lblAlgn val="ctr"/>
        <c:lblOffset val="100"/>
        <c:noMultiLvlLbl val="0"/>
      </c:catAx>
      <c:valAx>
        <c:axId val="1969830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981504"/>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(Number)</a:t>
            </a:r>
            <a:endParaRPr sz="1200" b="0"/>
          </a:p>
          <a:p>
            <a:pPr>
              <a:defRPr sz="1400">
                <a:latin typeface="Calibri"/>
                <a:ea typeface="Calibri"/>
                <a:cs typeface="Calibri"/>
              </a:defRPr>
            </a:pPr>
            <a:r>
              <a:rPr sz="1200" b="0"/>
              <a:t>SDG ind 11_40: freq=Annual, tra_infr=Urban roads</a:t>
            </a:r>
          </a:p>
        </c:rich>
      </c:tx>
      <c:overlay val="0"/>
    </c:title>
    <c:autoTitleDeleted val="0"/>
    <c:plotArea>
      <c:layout/>
      <c:lineChart>
        <c:grouping val="standard"/>
        <c:varyColors val="0"/>
        <c:ser>
          <c:idx val="0"/>
          <c:order val="0"/>
          <c:tx>
            <c:strRef>
              <c:f>'11_40'!$A$67</c:f>
              <c:strCache>
                <c:ptCount val="1"/>
                <c:pt idx="0">
                  <c:v>European Union - 27 countries (from 2020)</c:v>
                </c:pt>
              </c:strCache>
            </c:strRef>
          </c:tx>
          <c:cat>
            <c:numRef>
              <c:f>'11_40'!$B$66:$P$66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'11_40'!$B$67:$P$67</c:f>
              <c:numCache>
                <c:formatCode>General</c:formatCode>
                <c:ptCount val="15"/>
                <c:pt idx="0">
                  <c:v>11208</c:v>
                </c:pt>
                <c:pt idx="1">
                  <c:v>10779</c:v>
                </c:pt>
                <c:pt idx="2">
                  <c:v>9857</c:v>
                </c:pt>
                <c:pt idx="3">
                  <c:v>9130</c:v>
                </c:pt>
                <c:pt idx="4">
                  <c:v>9112</c:v>
                </c:pt>
                <c:pt idx="5">
                  <c:v>8891</c:v>
                </c:pt>
                <c:pt idx="6">
                  <c:v>9101</c:v>
                </c:pt>
                <c:pt idx="7">
                  <c:v>8982</c:v>
                </c:pt>
                <c:pt idx="8">
                  <c:v>8938</c:v>
                </c:pt>
                <c:pt idx="9">
                  <c:v>8809</c:v>
                </c:pt>
                <c:pt idx="10">
                  <c:v>7454</c:v>
                </c:pt>
                <c:pt idx="11">
                  <c:v>7699</c:v>
                </c:pt>
                <c:pt idx="12">
                  <c:v>7895</c:v>
                </c:pt>
                <c:pt idx="13">
                  <c:v>7867</c:v>
                </c:pt>
                <c:pt idx="14">
                  <c:v>0</c:v>
                </c:pt>
              </c:numCache>
            </c:numRef>
          </c:val>
          <c:smooth val="0"/>
        </c:ser>
        <c:ser>
          <c:idx val="1"/>
          <c:order val="1"/>
          <c:tx>
            <c:strRef>
              <c:f>'11_40'!$A$68</c:f>
              <c:strCache>
                <c:ptCount val="1"/>
                <c:pt idx="0">
                  <c:v>Netherlands</c:v>
                </c:pt>
              </c:strCache>
            </c:strRef>
          </c:tx>
          <c:cat>
            <c:numRef>
              <c:f>'11_40'!$B$66:$P$66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'11_40'!$B$68:$P$68</c:f>
              <c:numCache>
                <c:formatCode>General</c:formatCode>
                <c:ptCount val="15"/>
                <c:pt idx="0">
                  <c:v>199</c:v>
                </c:pt>
                <c:pt idx="1">
                  <c:v>233</c:v>
                </c:pt>
                <c:pt idx="2">
                  <c:v>208</c:v>
                </c:pt>
                <c:pt idx="3">
                  <c:v>201</c:v>
                </c:pt>
                <c:pt idx="4">
                  <c:v>158</c:v>
                </c:pt>
                <c:pt idx="5">
                  <c:v>126</c:v>
                </c:pt>
                <c:pt idx="6">
                  <c:v>204</c:v>
                </c:pt>
                <c:pt idx="7">
                  <c:v>217</c:v>
                </c:pt>
                <c:pt idx="8">
                  <c:v>261</c:v>
                </c:pt>
                <c:pt idx="9">
                  <c:v>232</c:v>
                </c:pt>
                <c:pt idx="10">
                  <c:v>188</c:v>
                </c:pt>
                <c:pt idx="11">
                  <c:v>205</c:v>
                </c:pt>
                <c:pt idx="12">
                  <c:v>306</c:v>
                </c:pt>
                <c:pt idx="13">
                  <c:v>288</c:v>
                </c:pt>
                <c:pt idx="14">
                  <c:v>227</c:v>
                </c:pt>
              </c:numCache>
            </c:numRef>
          </c:val>
          <c:smooth val="0"/>
        </c:ser>
        <c:ser>
          <c:idx val="2"/>
          <c:order val="2"/>
          <c:tx>
            <c:strRef>
              <c:f>'11_40'!$A$69</c:f>
              <c:strCache>
                <c:ptCount val="1"/>
                <c:pt idx="0">
                  <c:v>Poland</c:v>
                </c:pt>
              </c:strCache>
            </c:strRef>
          </c:tx>
          <c:cat>
            <c:numRef>
              <c:f>'11_40'!$B$66:$P$66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'11_40'!$B$69:$P$69</c:f>
              <c:numCache>
                <c:formatCode>General</c:formatCode>
                <c:ptCount val="15"/>
                <c:pt idx="0">
                  <c:v>1813</c:v>
                </c:pt>
                <c:pt idx="1">
                  <c:v>1959</c:v>
                </c:pt>
                <c:pt idx="2">
                  <c:v>1652</c:v>
                </c:pt>
                <c:pt idx="3">
                  <c:v>1581</c:v>
                </c:pt>
                <c:pt idx="4">
                  <c:v>1466</c:v>
                </c:pt>
                <c:pt idx="5">
                  <c:v>1248</c:v>
                </c:pt>
                <c:pt idx="6">
                  <c:v>1275</c:v>
                </c:pt>
                <c:pt idx="7">
                  <c:v>1238</c:v>
                </c:pt>
                <c:pt idx="8">
                  <c:v>1251</c:v>
                </c:pt>
                <c:pt idx="9">
                  <c:v>1177</c:v>
                </c:pt>
                <c:pt idx="10">
                  <c:v>1084</c:v>
                </c:pt>
                <c:pt idx="11">
                  <c:v>872</c:v>
                </c:pt>
                <c:pt idx="12">
                  <c:v>751</c:v>
                </c:pt>
                <c:pt idx="13">
                  <c:v>731</c:v>
                </c:pt>
                <c:pt idx="14">
                  <c:v>695</c:v>
                </c:pt>
              </c:numCache>
            </c:numRef>
          </c:val>
          <c:smooth val="0"/>
        </c:ser>
        <c:ser>
          <c:idx val="3"/>
          <c:order val="3"/>
          <c:tx>
            <c:strRef>
              <c:f>'11_40'!$A$70</c:f>
              <c:strCache>
                <c:ptCount val="1"/>
                <c:pt idx="0">
                  <c:v>Serbia</c:v>
                </c:pt>
              </c:strCache>
            </c:strRef>
          </c:tx>
          <c:cat>
            <c:numRef>
              <c:f>'11_40'!$B$66:$P$66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'11_40'!$B$70:$P$70</c:f>
              <c:numCache>
                <c:formatCode>General</c:formatCode>
                <c:ptCount val="15"/>
                <c:pt idx="0">
                  <c:v>0</c:v>
                </c:pt>
                <c:pt idx="1">
                  <c:v>0</c:v>
                </c:pt>
                <c:pt idx="2">
                  <c:v>0</c:v>
                </c:pt>
                <c:pt idx="3">
                  <c:v>0</c:v>
                </c:pt>
                <c:pt idx="4">
                  <c:v>0</c:v>
                </c:pt>
                <c:pt idx="5">
                  <c:v>0</c:v>
                </c:pt>
                <c:pt idx="6">
                  <c:v>0</c:v>
                </c:pt>
                <c:pt idx="7">
                  <c:v>0</c:v>
                </c:pt>
                <c:pt idx="8">
                  <c:v>0</c:v>
                </c:pt>
                <c:pt idx="9">
                  <c:v>246</c:v>
                </c:pt>
                <c:pt idx="10">
                  <c:v>229</c:v>
                </c:pt>
                <c:pt idx="11">
                  <c:v>244</c:v>
                </c:pt>
                <c:pt idx="12">
                  <c:v>239</c:v>
                </c:pt>
                <c:pt idx="13">
                  <c:v>247</c:v>
                </c:pt>
                <c:pt idx="14">
                  <c:v>0</c:v>
                </c:pt>
              </c:numCache>
            </c:numRef>
          </c:val>
          <c:smooth val="0"/>
        </c:ser>
        <c:dLbls>
          <c:showLegendKey val="0"/>
          <c:showVal val="0"/>
          <c:showCatName val="0"/>
          <c:showSerName val="0"/>
          <c:showPercent val="0"/>
          <c:showBubbleSize val="0"/>
        </c:dLbls>
        <c:marker val="1"/>
        <c:smooth val="0"/>
        <c:axId val="197200128"/>
        <c:axId val="197210112"/>
      </c:lineChart>
      <c:catAx>
        <c:axId val="197200128"/>
        <c:scaling>
          <c:orientation val="minMax"/>
        </c:scaling>
        <c:delete val="0"/>
        <c:axPos val="b"/>
        <c:numFmt formatCode="General" sourceLinked="1"/>
        <c:majorTickMark val="out"/>
        <c:minorTickMark val="none"/>
        <c:tickLblPos val="nextTo"/>
        <c:crossAx val="197210112"/>
        <c:crosses val="autoZero"/>
        <c:auto val="1"/>
        <c:lblAlgn val="ctr"/>
        <c:lblOffset val="100"/>
        <c:noMultiLvlLbl val="0"/>
      </c:catAx>
      <c:valAx>
        <c:axId val="1972101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7200128"/>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(Rate)</a:t>
            </a:r>
            <a:endParaRPr sz="1200" b="0"/>
          </a:p>
          <a:p>
            <a:pPr>
              <a:defRPr sz="1400">
                <a:latin typeface="Calibri"/>
                <a:ea typeface="Calibri"/>
                <a:cs typeface="Calibri"/>
              </a:defRPr>
            </a:pPr>
            <a:r>
              <a:rPr sz="1200" b="0"/>
              <a:t>SDG ind 11_40: freq=Annual, tra_infr=Urban roads</a:t>
            </a:r>
          </a:p>
        </c:rich>
      </c:tx>
      <c:overlay val="0"/>
    </c:title>
    <c:autoTitleDeleted val="0"/>
    <c:plotArea>
      <c:layout/>
      <c:lineChart>
        <c:grouping val="standard"/>
        <c:varyColors val="0"/>
        <c:ser>
          <c:idx val="0"/>
          <c:order val="0"/>
          <c:tx>
            <c:strRef>
              <c:f>'11_40'!$A$78</c:f>
              <c:strCache>
                <c:ptCount val="1"/>
                <c:pt idx="0">
                  <c:v>European Union - 27 countries (from 2020)</c:v>
                </c:pt>
              </c:strCache>
            </c:strRef>
          </c:tx>
          <c:cat>
            <c:numRef>
              <c:f>'11_40'!$B$77:$P$77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'11_40'!$B$78:$P$78</c:f>
              <c:numCache>
                <c:formatCode>General</c:formatCode>
                <c:ptCount val="15"/>
                <c:pt idx="0">
                  <c:v>2.5</c:v>
                </c:pt>
                <c:pt idx="1">
                  <c:v>2.4</c:v>
                </c:pt>
                <c:pt idx="2">
                  <c:v>2.2000000000000002</c:v>
                </c:pt>
                <c:pt idx="3">
                  <c:v>2.1</c:v>
                </c:pt>
                <c:pt idx="4">
                  <c:v>2.1</c:v>
                </c:pt>
                <c:pt idx="5">
                  <c:v>2</c:v>
                </c:pt>
                <c:pt idx="6">
                  <c:v>2</c:v>
                </c:pt>
                <c:pt idx="7">
                  <c:v>2</c:v>
                </c:pt>
                <c:pt idx="8">
                  <c:v>2</c:v>
                </c:pt>
                <c:pt idx="9">
                  <c:v>2</c:v>
                </c:pt>
                <c:pt idx="10">
                  <c:v>1.7</c:v>
                </c:pt>
                <c:pt idx="11">
                  <c:v>1.7</c:v>
                </c:pt>
                <c:pt idx="12">
                  <c:v>1.8</c:v>
                </c:pt>
                <c:pt idx="13">
                  <c:v>1.8</c:v>
                </c:pt>
                <c:pt idx="14">
                  <c:v>0</c:v>
                </c:pt>
              </c:numCache>
            </c:numRef>
          </c:val>
          <c:smooth val="0"/>
        </c:ser>
        <c:ser>
          <c:idx val="1"/>
          <c:order val="1"/>
          <c:tx>
            <c:strRef>
              <c:f>'11_40'!$A$79</c:f>
              <c:strCache>
                <c:ptCount val="1"/>
                <c:pt idx="0">
                  <c:v>Netherlands</c:v>
                </c:pt>
              </c:strCache>
            </c:strRef>
          </c:tx>
          <c:cat>
            <c:numRef>
              <c:f>'11_40'!$B$77:$P$77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'11_40'!$B$79:$P$79</c:f>
              <c:numCache>
                <c:formatCode>General</c:formatCode>
                <c:ptCount val="15"/>
                <c:pt idx="0">
                  <c:v>1.2</c:v>
                </c:pt>
                <c:pt idx="1">
                  <c:v>1.4</c:v>
                </c:pt>
                <c:pt idx="2">
                  <c:v>1.2</c:v>
                </c:pt>
                <c:pt idx="3">
                  <c:v>1.2</c:v>
                </c:pt>
                <c:pt idx="4">
                  <c:v>0.9</c:v>
                </c:pt>
                <c:pt idx="5">
                  <c:v>0.7</c:v>
                </c:pt>
                <c:pt idx="6">
                  <c:v>1.2</c:v>
                </c:pt>
                <c:pt idx="7">
                  <c:v>1.3</c:v>
                </c:pt>
                <c:pt idx="8">
                  <c:v>1.5</c:v>
                </c:pt>
                <c:pt idx="9">
                  <c:v>1.3</c:v>
                </c:pt>
                <c:pt idx="10">
                  <c:v>1.1000000000000001</c:v>
                </c:pt>
                <c:pt idx="11">
                  <c:v>1.2</c:v>
                </c:pt>
                <c:pt idx="12">
                  <c:v>1.7</c:v>
                </c:pt>
                <c:pt idx="13">
                  <c:v>1.6</c:v>
                </c:pt>
                <c:pt idx="14">
                  <c:v>1.3</c:v>
                </c:pt>
              </c:numCache>
            </c:numRef>
          </c:val>
          <c:smooth val="0"/>
        </c:ser>
        <c:ser>
          <c:idx val="2"/>
          <c:order val="2"/>
          <c:tx>
            <c:strRef>
              <c:f>'11_40'!$A$80</c:f>
              <c:strCache>
                <c:ptCount val="1"/>
                <c:pt idx="0">
                  <c:v>Poland</c:v>
                </c:pt>
              </c:strCache>
            </c:strRef>
          </c:tx>
          <c:cat>
            <c:numRef>
              <c:f>'11_40'!$B$77:$P$77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'11_40'!$B$80:$P$80</c:f>
              <c:numCache>
                <c:formatCode>General</c:formatCode>
                <c:ptCount val="15"/>
                <c:pt idx="0">
                  <c:v>4.8</c:v>
                </c:pt>
                <c:pt idx="1">
                  <c:v>5.0999999999999996</c:v>
                </c:pt>
                <c:pt idx="2">
                  <c:v>4.3</c:v>
                </c:pt>
                <c:pt idx="3">
                  <c:v>4.2</c:v>
                </c:pt>
                <c:pt idx="4">
                  <c:v>3.9</c:v>
                </c:pt>
                <c:pt idx="5">
                  <c:v>3.3</c:v>
                </c:pt>
                <c:pt idx="6">
                  <c:v>3.4</c:v>
                </c:pt>
                <c:pt idx="7">
                  <c:v>3.3</c:v>
                </c:pt>
                <c:pt idx="8">
                  <c:v>3.3</c:v>
                </c:pt>
                <c:pt idx="9">
                  <c:v>3.1</c:v>
                </c:pt>
                <c:pt idx="10">
                  <c:v>2.9</c:v>
                </c:pt>
                <c:pt idx="11">
                  <c:v>2.4</c:v>
                </c:pt>
                <c:pt idx="12">
                  <c:v>2</c:v>
                </c:pt>
                <c:pt idx="13">
                  <c:v>2</c:v>
                </c:pt>
                <c:pt idx="14">
                  <c:v>1.9</c:v>
                </c:pt>
              </c:numCache>
            </c:numRef>
          </c:val>
          <c:smooth val="0"/>
        </c:ser>
        <c:ser>
          <c:idx val="3"/>
          <c:order val="3"/>
          <c:tx>
            <c:strRef>
              <c:f>'11_40'!$A$81</c:f>
              <c:strCache>
                <c:ptCount val="1"/>
                <c:pt idx="0">
                  <c:v>Serbia</c:v>
                </c:pt>
              </c:strCache>
            </c:strRef>
          </c:tx>
          <c:cat>
            <c:numRef>
              <c:f>'11_40'!$B$77:$P$77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'11_40'!$B$81:$P$81</c:f>
              <c:numCache>
                <c:formatCode>General</c:formatCode>
                <c:ptCount val="15"/>
                <c:pt idx="0">
                  <c:v>0</c:v>
                </c:pt>
                <c:pt idx="1">
                  <c:v>0</c:v>
                </c:pt>
                <c:pt idx="2">
                  <c:v>0</c:v>
                </c:pt>
                <c:pt idx="3">
                  <c:v>0</c:v>
                </c:pt>
                <c:pt idx="4">
                  <c:v>0</c:v>
                </c:pt>
                <c:pt idx="5">
                  <c:v>0</c:v>
                </c:pt>
                <c:pt idx="6">
                  <c:v>0</c:v>
                </c:pt>
                <c:pt idx="7">
                  <c:v>0</c:v>
                </c:pt>
                <c:pt idx="8">
                  <c:v>0</c:v>
                </c:pt>
                <c:pt idx="9">
                  <c:v>3.5</c:v>
                </c:pt>
                <c:pt idx="10">
                  <c:v>3.3</c:v>
                </c:pt>
                <c:pt idx="11">
                  <c:v>3.6</c:v>
                </c:pt>
                <c:pt idx="12">
                  <c:v>3.6</c:v>
                </c:pt>
                <c:pt idx="13">
                  <c:v>3.7</c:v>
                </c:pt>
                <c:pt idx="14">
                  <c:v>0</c:v>
                </c:pt>
              </c:numCache>
            </c:numRef>
          </c:val>
          <c:smooth val="0"/>
        </c:ser>
        <c:dLbls>
          <c:showLegendKey val="0"/>
          <c:showVal val="0"/>
          <c:showCatName val="0"/>
          <c:showSerName val="0"/>
          <c:showPercent val="0"/>
          <c:showBubbleSize val="0"/>
        </c:dLbls>
        <c:marker val="1"/>
        <c:smooth val="0"/>
        <c:axId val="197389312"/>
        <c:axId val="197460736"/>
      </c:lineChart>
      <c:catAx>
        <c:axId val="197389312"/>
        <c:scaling>
          <c:orientation val="minMax"/>
        </c:scaling>
        <c:delete val="0"/>
        <c:axPos val="b"/>
        <c:numFmt formatCode="General" sourceLinked="1"/>
        <c:majorTickMark val="out"/>
        <c:minorTickMark val="none"/>
        <c:tickLblPos val="nextTo"/>
        <c:crossAx val="197460736"/>
        <c:crosses val="autoZero"/>
        <c:auto val="1"/>
        <c:lblAlgn val="ctr"/>
        <c:lblOffset val="100"/>
        <c:noMultiLvlLbl val="0"/>
      </c:catAx>
      <c:valAx>
        <c:axId val="1974607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7389312"/>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(Number)</a:t>
            </a:r>
            <a:endParaRPr sz="1200" b="0"/>
          </a:p>
          <a:p>
            <a:pPr>
              <a:defRPr sz="1400">
                <a:latin typeface="Calibri"/>
                <a:ea typeface="Calibri"/>
                <a:cs typeface="Calibri"/>
              </a:defRPr>
            </a:pPr>
            <a:r>
              <a:rPr sz="1200" b="0"/>
              <a:t>SDG ind 11_40: freq=Annual, tra_infr=Rural roads</a:t>
            </a:r>
          </a:p>
        </c:rich>
      </c:tx>
      <c:overlay val="0"/>
    </c:title>
    <c:autoTitleDeleted val="0"/>
    <c:plotArea>
      <c:layout/>
      <c:lineChart>
        <c:grouping val="standard"/>
        <c:varyColors val="0"/>
        <c:ser>
          <c:idx val="0"/>
          <c:order val="0"/>
          <c:tx>
            <c:strRef>
              <c:f>'11_40'!$A$89</c:f>
              <c:strCache>
                <c:ptCount val="1"/>
                <c:pt idx="0">
                  <c:v>European Union - 27 countries (from 2020)</c:v>
                </c:pt>
              </c:strCache>
            </c:strRef>
          </c:tx>
          <c:cat>
            <c:numRef>
              <c:f>'11_40'!$B$88:$P$88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'11_40'!$B$89:$P$89</c:f>
              <c:numCache>
                <c:formatCode>General</c:formatCode>
                <c:ptCount val="15"/>
                <c:pt idx="0">
                  <c:v>15844</c:v>
                </c:pt>
                <c:pt idx="1">
                  <c:v>15271</c:v>
                </c:pt>
                <c:pt idx="2">
                  <c:v>14028</c:v>
                </c:pt>
                <c:pt idx="3">
                  <c:v>12599</c:v>
                </c:pt>
                <c:pt idx="4">
                  <c:v>12606</c:v>
                </c:pt>
                <c:pt idx="5">
                  <c:v>12888</c:v>
                </c:pt>
                <c:pt idx="6">
                  <c:v>12760</c:v>
                </c:pt>
                <c:pt idx="7">
                  <c:v>12424</c:v>
                </c:pt>
                <c:pt idx="8">
                  <c:v>12358</c:v>
                </c:pt>
                <c:pt idx="9">
                  <c:v>11978</c:v>
                </c:pt>
                <c:pt idx="10">
                  <c:v>9885</c:v>
                </c:pt>
                <c:pt idx="11">
                  <c:v>10450</c:v>
                </c:pt>
                <c:pt idx="12">
                  <c:v>10868</c:v>
                </c:pt>
                <c:pt idx="13">
                  <c:v>10789</c:v>
                </c:pt>
                <c:pt idx="14">
                  <c:v>0</c:v>
                </c:pt>
              </c:numCache>
            </c:numRef>
          </c:val>
          <c:smooth val="0"/>
        </c:ser>
        <c:ser>
          <c:idx val="1"/>
          <c:order val="1"/>
          <c:tx>
            <c:strRef>
              <c:f>'11_40'!$A$90</c:f>
              <c:strCache>
                <c:ptCount val="1"/>
                <c:pt idx="0">
                  <c:v>Netherlands</c:v>
                </c:pt>
              </c:strCache>
            </c:strRef>
          </c:tx>
          <c:cat>
            <c:numRef>
              <c:f>'11_40'!$B$88:$P$88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'11_40'!$B$90:$P$90</c:f>
              <c:numCache>
                <c:formatCode>General</c:formatCode>
                <c:ptCount val="15"/>
                <c:pt idx="0">
                  <c:v>254</c:v>
                </c:pt>
                <c:pt idx="1">
                  <c:v>266</c:v>
                </c:pt>
                <c:pt idx="2">
                  <c:v>280</c:v>
                </c:pt>
                <c:pt idx="3">
                  <c:v>203</c:v>
                </c:pt>
                <c:pt idx="4">
                  <c:v>205</c:v>
                </c:pt>
                <c:pt idx="5">
                  <c:v>305</c:v>
                </c:pt>
                <c:pt idx="6">
                  <c:v>239</c:v>
                </c:pt>
                <c:pt idx="7">
                  <c:v>236</c:v>
                </c:pt>
                <c:pt idx="8">
                  <c:v>256</c:v>
                </c:pt>
                <c:pt idx="9">
                  <c:v>274</c:v>
                </c:pt>
                <c:pt idx="10">
                  <c:v>265</c:v>
                </c:pt>
                <c:pt idx="11">
                  <c:v>254</c:v>
                </c:pt>
                <c:pt idx="12">
                  <c:v>274</c:v>
                </c:pt>
                <c:pt idx="13">
                  <c:v>261</c:v>
                </c:pt>
                <c:pt idx="14">
                  <c:v>275</c:v>
                </c:pt>
              </c:numCache>
            </c:numRef>
          </c:val>
          <c:smooth val="0"/>
        </c:ser>
        <c:ser>
          <c:idx val="2"/>
          <c:order val="2"/>
          <c:tx>
            <c:strRef>
              <c:f>'11_40'!$A$91</c:f>
              <c:strCache>
                <c:ptCount val="1"/>
                <c:pt idx="0">
                  <c:v>Poland</c:v>
                </c:pt>
              </c:strCache>
            </c:strRef>
          </c:tx>
          <c:cat>
            <c:numRef>
              <c:f>'11_40'!$B$88:$P$88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'11_40'!$B$91:$P$91</c:f>
              <c:numCache>
                <c:formatCode>General</c:formatCode>
                <c:ptCount val="15"/>
                <c:pt idx="0">
                  <c:v>2067</c:v>
                </c:pt>
                <c:pt idx="1">
                  <c:v>2193</c:v>
                </c:pt>
                <c:pt idx="2">
                  <c:v>1875</c:v>
                </c:pt>
                <c:pt idx="3">
                  <c:v>1736</c:v>
                </c:pt>
                <c:pt idx="4">
                  <c:v>1680</c:v>
                </c:pt>
                <c:pt idx="5">
                  <c:v>1629</c:v>
                </c:pt>
                <c:pt idx="6">
                  <c:v>1701</c:v>
                </c:pt>
                <c:pt idx="7">
                  <c:v>1523</c:v>
                </c:pt>
                <c:pt idx="8">
                  <c:v>1559</c:v>
                </c:pt>
                <c:pt idx="9">
                  <c:v>1662</c:v>
                </c:pt>
                <c:pt idx="10">
                  <c:v>1352</c:v>
                </c:pt>
                <c:pt idx="11">
                  <c:v>1299</c:v>
                </c:pt>
                <c:pt idx="12">
                  <c:v>1081</c:v>
                </c:pt>
                <c:pt idx="13">
                  <c:v>1107</c:v>
                </c:pt>
                <c:pt idx="14">
                  <c:v>1137</c:v>
                </c:pt>
              </c:numCache>
            </c:numRef>
          </c:val>
          <c:smooth val="0"/>
        </c:ser>
        <c:ser>
          <c:idx val="3"/>
          <c:order val="3"/>
          <c:tx>
            <c:strRef>
              <c:f>'11_40'!$A$92</c:f>
              <c:strCache>
                <c:ptCount val="1"/>
                <c:pt idx="0">
                  <c:v>Serbia</c:v>
                </c:pt>
              </c:strCache>
            </c:strRef>
          </c:tx>
          <c:cat>
            <c:numRef>
              <c:f>'11_40'!$B$88:$P$88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'11_40'!$B$92:$P$92</c:f>
              <c:numCache>
                <c:formatCode>General</c:formatCode>
                <c:ptCount val="15"/>
                <c:pt idx="0">
                  <c:v>0</c:v>
                </c:pt>
                <c:pt idx="1">
                  <c:v>0</c:v>
                </c:pt>
                <c:pt idx="2">
                  <c:v>0</c:v>
                </c:pt>
                <c:pt idx="3">
                  <c:v>0</c:v>
                </c:pt>
                <c:pt idx="4">
                  <c:v>0</c:v>
                </c:pt>
                <c:pt idx="5">
                  <c:v>0</c:v>
                </c:pt>
                <c:pt idx="6">
                  <c:v>0</c:v>
                </c:pt>
                <c:pt idx="7">
                  <c:v>0</c:v>
                </c:pt>
                <c:pt idx="8">
                  <c:v>0</c:v>
                </c:pt>
                <c:pt idx="9">
                  <c:v>229</c:v>
                </c:pt>
                <c:pt idx="10">
                  <c:v>233</c:v>
                </c:pt>
                <c:pt idx="11">
                  <c:v>252</c:v>
                </c:pt>
                <c:pt idx="12">
                  <c:v>272</c:v>
                </c:pt>
                <c:pt idx="13">
                  <c:v>222</c:v>
                </c:pt>
                <c:pt idx="14">
                  <c:v>0</c:v>
                </c:pt>
              </c:numCache>
            </c:numRef>
          </c:val>
          <c:smooth val="0"/>
        </c:ser>
        <c:dLbls>
          <c:showLegendKey val="0"/>
          <c:showVal val="0"/>
          <c:showCatName val="0"/>
          <c:showSerName val="0"/>
          <c:showPercent val="0"/>
          <c:showBubbleSize val="0"/>
        </c:dLbls>
        <c:marker val="1"/>
        <c:smooth val="0"/>
        <c:axId val="194695168"/>
        <c:axId val="194698240"/>
      </c:lineChart>
      <c:catAx>
        <c:axId val="194695168"/>
        <c:scaling>
          <c:orientation val="minMax"/>
        </c:scaling>
        <c:delete val="0"/>
        <c:axPos val="b"/>
        <c:numFmt formatCode="General" sourceLinked="1"/>
        <c:majorTickMark val="out"/>
        <c:minorTickMark val="none"/>
        <c:tickLblPos val="nextTo"/>
        <c:crossAx val="194698240"/>
        <c:crosses val="autoZero"/>
        <c:auto val="1"/>
        <c:lblAlgn val="ctr"/>
        <c:lblOffset val="100"/>
        <c:noMultiLvlLbl val="0"/>
      </c:catAx>
      <c:valAx>
        <c:axId val="1946982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4695168"/>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(Rate)</a:t>
            </a:r>
            <a:endParaRPr sz="1200" b="0"/>
          </a:p>
          <a:p>
            <a:pPr>
              <a:defRPr sz="1400">
                <a:latin typeface="Calibri"/>
                <a:ea typeface="Calibri"/>
                <a:cs typeface="Calibri"/>
              </a:defRPr>
            </a:pPr>
            <a:r>
              <a:rPr sz="1200" b="0"/>
              <a:t>SDG ind 11_40: freq=Annual, tra_infr=Rural roads</a:t>
            </a:r>
          </a:p>
        </c:rich>
      </c:tx>
      <c:overlay val="0"/>
    </c:title>
    <c:autoTitleDeleted val="0"/>
    <c:plotArea>
      <c:layout/>
      <c:lineChart>
        <c:grouping val="standard"/>
        <c:varyColors val="0"/>
        <c:ser>
          <c:idx val="0"/>
          <c:order val="0"/>
          <c:tx>
            <c:strRef>
              <c:f>'11_40'!$A$100</c:f>
              <c:strCache>
                <c:ptCount val="1"/>
                <c:pt idx="0">
                  <c:v>European Union - 27 countries (from 2020)</c:v>
                </c:pt>
              </c:strCache>
            </c:strRef>
          </c:tx>
          <c:cat>
            <c:numRef>
              <c:f>'11_40'!$B$99:$P$99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'11_40'!$B$100:$P$100</c:f>
              <c:numCache>
                <c:formatCode>General</c:formatCode>
                <c:ptCount val="15"/>
                <c:pt idx="0">
                  <c:v>3.6</c:v>
                </c:pt>
                <c:pt idx="1">
                  <c:v>3.5</c:v>
                </c:pt>
                <c:pt idx="2">
                  <c:v>3.2</c:v>
                </c:pt>
                <c:pt idx="3">
                  <c:v>2.9</c:v>
                </c:pt>
                <c:pt idx="4">
                  <c:v>2.8</c:v>
                </c:pt>
                <c:pt idx="5">
                  <c:v>2.9</c:v>
                </c:pt>
                <c:pt idx="6">
                  <c:v>2.9</c:v>
                </c:pt>
                <c:pt idx="7">
                  <c:v>2.8</c:v>
                </c:pt>
                <c:pt idx="8">
                  <c:v>2.8</c:v>
                </c:pt>
                <c:pt idx="9">
                  <c:v>2.7</c:v>
                </c:pt>
                <c:pt idx="10">
                  <c:v>2.2000000000000002</c:v>
                </c:pt>
                <c:pt idx="11">
                  <c:v>2.2999999999999998</c:v>
                </c:pt>
                <c:pt idx="12">
                  <c:v>2.4</c:v>
                </c:pt>
                <c:pt idx="13">
                  <c:v>2.4</c:v>
                </c:pt>
                <c:pt idx="14">
                  <c:v>0</c:v>
                </c:pt>
              </c:numCache>
            </c:numRef>
          </c:val>
          <c:smooth val="0"/>
        </c:ser>
        <c:ser>
          <c:idx val="1"/>
          <c:order val="1"/>
          <c:tx>
            <c:strRef>
              <c:f>'11_40'!$A$101</c:f>
              <c:strCache>
                <c:ptCount val="1"/>
                <c:pt idx="0">
                  <c:v>Netherlands</c:v>
                </c:pt>
              </c:strCache>
            </c:strRef>
          </c:tx>
          <c:cat>
            <c:numRef>
              <c:f>'11_40'!$B$99:$P$99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'11_40'!$B$101:$P$101</c:f>
              <c:numCache>
                <c:formatCode>General</c:formatCode>
                <c:ptCount val="15"/>
                <c:pt idx="0">
                  <c:v>1.5</c:v>
                </c:pt>
                <c:pt idx="1">
                  <c:v>1.6</c:v>
                </c:pt>
                <c:pt idx="2">
                  <c:v>1.7</c:v>
                </c:pt>
                <c:pt idx="3">
                  <c:v>1.2</c:v>
                </c:pt>
                <c:pt idx="4">
                  <c:v>1.2</c:v>
                </c:pt>
                <c:pt idx="5">
                  <c:v>1.8</c:v>
                </c:pt>
                <c:pt idx="6">
                  <c:v>1.4</c:v>
                </c:pt>
                <c:pt idx="7">
                  <c:v>1.4</c:v>
                </c:pt>
                <c:pt idx="8">
                  <c:v>1.5</c:v>
                </c:pt>
                <c:pt idx="9">
                  <c:v>1.6</c:v>
                </c:pt>
                <c:pt idx="10">
                  <c:v>1.5</c:v>
                </c:pt>
                <c:pt idx="11">
                  <c:v>1.4</c:v>
                </c:pt>
                <c:pt idx="12">
                  <c:v>1.5</c:v>
                </c:pt>
                <c:pt idx="13">
                  <c:v>1.5</c:v>
                </c:pt>
                <c:pt idx="14">
                  <c:v>1.5</c:v>
                </c:pt>
              </c:numCache>
            </c:numRef>
          </c:val>
          <c:smooth val="0"/>
        </c:ser>
        <c:ser>
          <c:idx val="2"/>
          <c:order val="2"/>
          <c:tx>
            <c:strRef>
              <c:f>'11_40'!$A$102</c:f>
              <c:strCache>
                <c:ptCount val="1"/>
                <c:pt idx="0">
                  <c:v>Poland</c:v>
                </c:pt>
              </c:strCache>
            </c:strRef>
          </c:tx>
          <c:cat>
            <c:numRef>
              <c:f>'11_40'!$B$99:$P$99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'11_40'!$B$102:$P$102</c:f>
              <c:numCache>
                <c:formatCode>General</c:formatCode>
                <c:ptCount val="15"/>
                <c:pt idx="0">
                  <c:v>5.4</c:v>
                </c:pt>
                <c:pt idx="1">
                  <c:v>5.8</c:v>
                </c:pt>
                <c:pt idx="2">
                  <c:v>4.9000000000000004</c:v>
                </c:pt>
                <c:pt idx="3">
                  <c:v>4.5999999999999996</c:v>
                </c:pt>
                <c:pt idx="4">
                  <c:v>4.4000000000000004</c:v>
                </c:pt>
                <c:pt idx="5">
                  <c:v>4.3</c:v>
                </c:pt>
                <c:pt idx="6">
                  <c:v>4.5</c:v>
                </c:pt>
                <c:pt idx="7">
                  <c:v>4</c:v>
                </c:pt>
                <c:pt idx="8">
                  <c:v>4.0999999999999996</c:v>
                </c:pt>
                <c:pt idx="9">
                  <c:v>4.4000000000000004</c:v>
                </c:pt>
                <c:pt idx="10">
                  <c:v>3.6</c:v>
                </c:pt>
                <c:pt idx="11">
                  <c:v>3.5</c:v>
                </c:pt>
                <c:pt idx="12">
                  <c:v>2.9</c:v>
                </c:pt>
                <c:pt idx="13">
                  <c:v>3</c:v>
                </c:pt>
                <c:pt idx="14">
                  <c:v>3.1</c:v>
                </c:pt>
              </c:numCache>
            </c:numRef>
          </c:val>
          <c:smooth val="0"/>
        </c:ser>
        <c:ser>
          <c:idx val="3"/>
          <c:order val="3"/>
          <c:tx>
            <c:strRef>
              <c:f>'11_40'!$A$103</c:f>
              <c:strCache>
                <c:ptCount val="1"/>
                <c:pt idx="0">
                  <c:v>Serbia</c:v>
                </c:pt>
              </c:strCache>
            </c:strRef>
          </c:tx>
          <c:cat>
            <c:numRef>
              <c:f>'11_40'!$B$99:$P$99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'11_40'!$B$103:$P$103</c:f>
              <c:numCache>
                <c:formatCode>General</c:formatCode>
                <c:ptCount val="15"/>
                <c:pt idx="0">
                  <c:v>0</c:v>
                </c:pt>
                <c:pt idx="1">
                  <c:v>0</c:v>
                </c:pt>
                <c:pt idx="2">
                  <c:v>0</c:v>
                </c:pt>
                <c:pt idx="3">
                  <c:v>0</c:v>
                </c:pt>
                <c:pt idx="4">
                  <c:v>0</c:v>
                </c:pt>
                <c:pt idx="5">
                  <c:v>0</c:v>
                </c:pt>
                <c:pt idx="6">
                  <c:v>0</c:v>
                </c:pt>
                <c:pt idx="7">
                  <c:v>0</c:v>
                </c:pt>
                <c:pt idx="8">
                  <c:v>0</c:v>
                </c:pt>
                <c:pt idx="9">
                  <c:v>3.3</c:v>
                </c:pt>
                <c:pt idx="10">
                  <c:v>3.4</c:v>
                </c:pt>
                <c:pt idx="11">
                  <c:v>3.7</c:v>
                </c:pt>
                <c:pt idx="12">
                  <c:v>4</c:v>
                </c:pt>
                <c:pt idx="13">
                  <c:v>3.4</c:v>
                </c:pt>
                <c:pt idx="14">
                  <c:v>0</c:v>
                </c:pt>
              </c:numCache>
            </c:numRef>
          </c:val>
          <c:smooth val="0"/>
        </c:ser>
        <c:dLbls>
          <c:showLegendKey val="0"/>
          <c:showVal val="0"/>
          <c:showCatName val="0"/>
          <c:showSerName val="0"/>
          <c:showPercent val="0"/>
          <c:showBubbleSize val="0"/>
        </c:dLbls>
        <c:marker val="1"/>
        <c:smooth val="0"/>
        <c:axId val="197190784"/>
        <c:axId val="197192320"/>
      </c:lineChart>
      <c:catAx>
        <c:axId val="197190784"/>
        <c:scaling>
          <c:orientation val="minMax"/>
        </c:scaling>
        <c:delete val="0"/>
        <c:axPos val="b"/>
        <c:numFmt formatCode="General" sourceLinked="1"/>
        <c:majorTickMark val="out"/>
        <c:minorTickMark val="none"/>
        <c:tickLblPos val="nextTo"/>
        <c:crossAx val="197192320"/>
        <c:crosses val="autoZero"/>
        <c:auto val="1"/>
        <c:lblAlgn val="ctr"/>
        <c:lblOffset val="100"/>
        <c:noMultiLvlLbl val="0"/>
      </c:catAx>
      <c:valAx>
        <c:axId val="1971923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7190784"/>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(Number)</a:t>
            </a:r>
            <a:endParaRPr sz="1200" b="0"/>
          </a:p>
          <a:p>
            <a:pPr>
              <a:defRPr sz="1400">
                <a:latin typeface="Calibri"/>
                <a:ea typeface="Calibri"/>
                <a:cs typeface="Calibri"/>
              </a:defRPr>
            </a:pPr>
            <a:r>
              <a:rPr sz="1200" b="0"/>
              <a:t>SDG ind 11_40: freq=Annual, tra_infr=Unknown</a:t>
            </a:r>
          </a:p>
        </c:rich>
      </c:tx>
      <c:overlay val="0"/>
    </c:title>
    <c:autoTitleDeleted val="0"/>
    <c:plotArea>
      <c:layout/>
      <c:lineChart>
        <c:grouping val="standard"/>
        <c:varyColors val="0"/>
        <c:ser>
          <c:idx val="0"/>
          <c:order val="0"/>
          <c:tx>
            <c:strRef>
              <c:f>'11_40'!$A$111</c:f>
              <c:strCache>
                <c:ptCount val="1"/>
                <c:pt idx="0">
                  <c:v>European Union - 27 countries (from 2020)</c:v>
                </c:pt>
              </c:strCache>
            </c:strRef>
          </c:tx>
          <c:cat>
            <c:numRef>
              <c:f>'11_40'!$B$110:$P$110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'11_40'!$B$111:$P$111</c:f>
              <c:numCache>
                <c:formatCode>General</c:formatCode>
                <c:ptCount val="15"/>
                <c:pt idx="0">
                  <c:v>354</c:v>
                </c:pt>
                <c:pt idx="1">
                  <c:v>655</c:v>
                </c:pt>
                <c:pt idx="2">
                  <c:v>785</c:v>
                </c:pt>
                <c:pt idx="3">
                  <c:v>633</c:v>
                </c:pt>
                <c:pt idx="4">
                  <c:v>651</c:v>
                </c:pt>
                <c:pt idx="5">
                  <c:v>653</c:v>
                </c:pt>
                <c:pt idx="6">
                  <c:v>27</c:v>
                </c:pt>
                <c:pt idx="7">
                  <c:v>9</c:v>
                </c:pt>
                <c:pt idx="8">
                  <c:v>11</c:v>
                </c:pt>
                <c:pt idx="9">
                  <c:v>31</c:v>
                </c:pt>
                <c:pt idx="10">
                  <c:v>15</c:v>
                </c:pt>
                <c:pt idx="11">
                  <c:v>3</c:v>
                </c:pt>
                <c:pt idx="12">
                  <c:v>1</c:v>
                </c:pt>
                <c:pt idx="13">
                  <c:v>2</c:v>
                </c:pt>
                <c:pt idx="14">
                  <c:v>0</c:v>
                </c:pt>
              </c:numCache>
            </c:numRef>
          </c:val>
          <c:smooth val="0"/>
        </c:ser>
        <c:ser>
          <c:idx val="1"/>
          <c:order val="1"/>
          <c:tx>
            <c:strRef>
              <c:f>'11_40'!$A$112</c:f>
              <c:strCache>
                <c:ptCount val="1"/>
                <c:pt idx="0">
                  <c:v>Netherlands</c:v>
                </c:pt>
              </c:strCache>
            </c:strRef>
          </c:tx>
          <c:cat>
            <c:numRef>
              <c:f>'11_40'!$B$110:$P$110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'11_40'!$B$112:$P$112</c:f>
              <c:numCache>
                <c:formatCode>General</c:formatCode>
                <c:ptCount val="15"/>
                <c:pt idx="0">
                  <c:v>21</c:v>
                </c:pt>
                <c:pt idx="1">
                  <c:v>4</c:v>
                </c:pt>
                <c:pt idx="2">
                  <c:v>6</c:v>
                </c:pt>
                <c:pt idx="3">
                  <c:v>15</c:v>
                </c:pt>
                <c:pt idx="4">
                  <c:v>56</c:v>
                </c:pt>
                <c:pt idx="5">
                  <c:v>21</c:v>
                </c:pt>
                <c:pt idx="6">
                  <c:v>13</c:v>
                </c:pt>
                <c:pt idx="7">
                  <c:v>0</c:v>
                </c:pt>
                <c:pt idx="8">
                  <c:v>5</c:v>
                </c:pt>
                <c:pt idx="9">
                  <c:v>5</c:v>
                </c:pt>
                <c:pt idx="10">
                  <c:v>7</c:v>
                </c:pt>
                <c:pt idx="11">
                  <c:v>3</c:v>
                </c:pt>
                <c:pt idx="12">
                  <c:v>0</c:v>
                </c:pt>
                <c:pt idx="13">
                  <c:v>0</c:v>
                </c:pt>
                <c:pt idx="14">
                  <c:v>0</c:v>
                </c:pt>
              </c:numCache>
            </c:numRef>
          </c:val>
          <c:smooth val="0"/>
        </c:ser>
        <c:ser>
          <c:idx val="2"/>
          <c:order val="2"/>
          <c:tx>
            <c:strRef>
              <c:f>'11_40'!$A$113</c:f>
              <c:strCache>
                <c:ptCount val="1"/>
                <c:pt idx="0">
                  <c:v>Poland</c:v>
                </c:pt>
              </c:strCache>
            </c:strRef>
          </c:tx>
          <c:cat>
            <c:numRef>
              <c:f>'11_40'!$B$110:$P$110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'11_40'!$B$113:$P$113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3"/>
          <c:order val="3"/>
          <c:tx>
            <c:strRef>
              <c:f>'11_40'!$A$114</c:f>
              <c:strCache>
                <c:ptCount val="1"/>
                <c:pt idx="0">
                  <c:v>Serbia</c:v>
                </c:pt>
              </c:strCache>
            </c:strRef>
          </c:tx>
          <c:cat>
            <c:numRef>
              <c:f>'11_40'!$B$110:$P$110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'11_40'!$B$114:$P$114</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96678016"/>
        <c:axId val="196679552"/>
      </c:lineChart>
      <c:catAx>
        <c:axId val="196678016"/>
        <c:scaling>
          <c:orientation val="minMax"/>
        </c:scaling>
        <c:delete val="0"/>
        <c:axPos val="b"/>
        <c:numFmt formatCode="General" sourceLinked="1"/>
        <c:majorTickMark val="out"/>
        <c:minorTickMark val="none"/>
        <c:tickLblPos val="nextTo"/>
        <c:crossAx val="196679552"/>
        <c:crosses val="autoZero"/>
        <c:auto val="1"/>
        <c:lblAlgn val="ctr"/>
        <c:lblOffset val="100"/>
        <c:noMultiLvlLbl val="0"/>
      </c:catAx>
      <c:valAx>
        <c:axId val="1966795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678016"/>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Road traffic deaths, by type of roads, 2010-2024 (Rate)</a:t>
            </a:r>
            <a:endParaRPr sz="1200" b="0"/>
          </a:p>
          <a:p>
            <a:pPr>
              <a:defRPr sz="1400">
                <a:latin typeface="Calibri"/>
                <a:ea typeface="Calibri"/>
                <a:cs typeface="Calibri"/>
              </a:defRPr>
            </a:pPr>
            <a:r>
              <a:rPr sz="1200" b="0"/>
              <a:t>SDG ind 11_40: freq=Annual, tra_infr=Unknown</a:t>
            </a:r>
          </a:p>
        </c:rich>
      </c:tx>
      <c:overlay val="0"/>
    </c:title>
    <c:autoTitleDeleted val="0"/>
    <c:plotArea>
      <c:layout/>
      <c:lineChart>
        <c:grouping val="standard"/>
        <c:varyColors val="0"/>
        <c:ser>
          <c:idx val="0"/>
          <c:order val="0"/>
          <c:tx>
            <c:strRef>
              <c:f>'11_40'!$A$122</c:f>
              <c:strCache>
                <c:ptCount val="1"/>
                <c:pt idx="0">
                  <c:v>European Union - 27 countries (from 2020)</c:v>
                </c:pt>
              </c:strCache>
            </c:strRef>
          </c:tx>
          <c:cat>
            <c:numRef>
              <c:f>'11_40'!$B$121:$P$121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'11_40'!$B$122:$P$122</c:f>
              <c:numCache>
                <c:formatCode>General</c:formatCode>
                <c:ptCount val="15"/>
                <c:pt idx="0">
                  <c:v>0.1</c:v>
                </c:pt>
                <c:pt idx="1">
                  <c:v>0.1</c:v>
                </c:pt>
                <c:pt idx="2">
                  <c:v>0.2</c:v>
                </c:pt>
                <c:pt idx="3">
                  <c:v>0.1</c:v>
                </c:pt>
                <c:pt idx="4">
                  <c:v>0.1</c:v>
                </c:pt>
                <c:pt idx="5">
                  <c:v>0.1</c:v>
                </c:pt>
                <c:pt idx="6">
                  <c:v>0</c:v>
                </c:pt>
                <c:pt idx="7">
                  <c:v>0</c:v>
                </c:pt>
                <c:pt idx="8">
                  <c:v>0</c:v>
                </c:pt>
                <c:pt idx="9">
                  <c:v>0</c:v>
                </c:pt>
                <c:pt idx="10">
                  <c:v>0</c:v>
                </c:pt>
                <c:pt idx="11">
                  <c:v>0</c:v>
                </c:pt>
                <c:pt idx="12">
                  <c:v>0</c:v>
                </c:pt>
                <c:pt idx="13">
                  <c:v>0</c:v>
                </c:pt>
                <c:pt idx="14">
                  <c:v>0</c:v>
                </c:pt>
              </c:numCache>
            </c:numRef>
          </c:val>
          <c:smooth val="0"/>
        </c:ser>
        <c:ser>
          <c:idx val="1"/>
          <c:order val="1"/>
          <c:tx>
            <c:strRef>
              <c:f>'11_40'!$A$123</c:f>
              <c:strCache>
                <c:ptCount val="1"/>
                <c:pt idx="0">
                  <c:v>Netherlands</c:v>
                </c:pt>
              </c:strCache>
            </c:strRef>
          </c:tx>
          <c:cat>
            <c:numRef>
              <c:f>'11_40'!$B$121:$P$121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'11_40'!$B$123:$P$123</c:f>
              <c:numCache>
                <c:formatCode>General</c:formatCode>
                <c:ptCount val="15"/>
                <c:pt idx="0">
                  <c:v>0.1</c:v>
                </c:pt>
                <c:pt idx="1">
                  <c:v>0</c:v>
                </c:pt>
                <c:pt idx="2">
                  <c:v>0</c:v>
                </c:pt>
                <c:pt idx="3">
                  <c:v>0.1</c:v>
                </c:pt>
                <c:pt idx="4">
                  <c:v>0.3</c:v>
                </c:pt>
                <c:pt idx="5">
                  <c:v>0.1</c:v>
                </c:pt>
                <c:pt idx="6">
                  <c:v>0.1</c:v>
                </c:pt>
                <c:pt idx="7">
                  <c:v>0</c:v>
                </c:pt>
                <c:pt idx="8">
                  <c:v>0</c:v>
                </c:pt>
                <c:pt idx="9">
                  <c:v>0</c:v>
                </c:pt>
                <c:pt idx="10">
                  <c:v>0</c:v>
                </c:pt>
                <c:pt idx="11">
                  <c:v>0</c:v>
                </c:pt>
                <c:pt idx="12">
                  <c:v>0</c:v>
                </c:pt>
                <c:pt idx="13">
                  <c:v>0</c:v>
                </c:pt>
                <c:pt idx="14">
                  <c:v>0</c:v>
                </c:pt>
              </c:numCache>
            </c:numRef>
          </c:val>
          <c:smooth val="0"/>
        </c:ser>
        <c:ser>
          <c:idx val="2"/>
          <c:order val="2"/>
          <c:tx>
            <c:strRef>
              <c:f>'11_40'!$A$124</c:f>
              <c:strCache>
                <c:ptCount val="1"/>
                <c:pt idx="0">
                  <c:v>Poland</c:v>
                </c:pt>
              </c:strCache>
            </c:strRef>
          </c:tx>
          <c:cat>
            <c:numRef>
              <c:f>'11_40'!$B$121:$P$121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'11_40'!$B$124:$P$124</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3"/>
          <c:order val="3"/>
          <c:tx>
            <c:strRef>
              <c:f>'11_40'!$A$125</c:f>
              <c:strCache>
                <c:ptCount val="1"/>
                <c:pt idx="0">
                  <c:v>Serbia</c:v>
                </c:pt>
              </c:strCache>
            </c:strRef>
          </c:tx>
          <c:cat>
            <c:numRef>
              <c:f>'11_40'!$B$121:$P$121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'11_40'!$B$125:$P$125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96940928"/>
        <c:axId val="196942464"/>
      </c:lineChart>
      <c:catAx>
        <c:axId val="196940928"/>
        <c:scaling>
          <c:orientation val="minMax"/>
        </c:scaling>
        <c:delete val="0"/>
        <c:axPos val="b"/>
        <c:numFmt formatCode="General" sourceLinked="1"/>
        <c:majorTickMark val="out"/>
        <c:minorTickMark val="none"/>
        <c:tickLblPos val="nextTo"/>
        <c:crossAx val="196942464"/>
        <c:crosses val="autoZero"/>
        <c:auto val="1"/>
        <c:lblAlgn val="ctr"/>
        <c:lblOffset val="100"/>
        <c:noMultiLvlLbl val="0"/>
      </c:catAx>
      <c:valAx>
        <c:axId val="1969424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940928"/>
        <c:crosses val="autoZero"/>
        <c:crossBetween val="between"/>
      </c:valAx>
    </c:plotArea>
    <c:legend>
      <c:legendPos val="b"/>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Premature deaths due to exposure to fine particulate matter (PM2.5), 2010-2023 (Number)</a:t>
            </a:r>
            <a:endParaRPr lang="en-US" sz="1200" b="0"/>
          </a:p>
          <a:p>
            <a:pPr>
              <a:defRPr sz="1400">
                <a:latin typeface="Calibri"/>
                <a:ea typeface="Calibri"/>
                <a:cs typeface="Calibri"/>
              </a:defRPr>
            </a:pPr>
            <a:r>
              <a:rPr lang="en-US" sz="1200" b="0"/>
              <a:t>SDG ind 11_52: freq=Annual, airpol=Particulates &lt; 2.5µm, effect=Premature death</a:t>
            </a:r>
          </a:p>
        </c:rich>
      </c:tx>
      <c:layout/>
      <c:overlay val="0"/>
    </c:title>
    <c:autoTitleDeleted val="0"/>
    <c:plotArea>
      <c:layout/>
      <c:lineChart>
        <c:grouping val="standard"/>
        <c:varyColors val="0"/>
        <c:ser>
          <c:idx val="0"/>
          <c:order val="0"/>
          <c:tx>
            <c:strRef>
              <c:f>'11_52'!$A$23</c:f>
              <c:strCache>
                <c:ptCount val="1"/>
                <c:pt idx="0">
                  <c:v>European Union - 27 countries (from 2020)</c:v>
                </c:pt>
              </c:strCache>
            </c:strRef>
          </c:tx>
          <c:cat>
            <c:numRef>
              <c:f>'11_52'!$B$22:$O$22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'11_52'!$B$23:$O$23</c:f>
              <c:numCache>
                <c:formatCode>General</c:formatCode>
                <c:ptCount val="14"/>
                <c:pt idx="0">
                  <c:v>360985</c:v>
                </c:pt>
                <c:pt idx="1">
                  <c:v>383004</c:v>
                </c:pt>
                <c:pt idx="2">
                  <c:v>336228</c:v>
                </c:pt>
                <c:pt idx="3">
                  <c:v>321468</c:v>
                </c:pt>
                <c:pt idx="4">
                  <c:v>284055</c:v>
                </c:pt>
                <c:pt idx="5">
                  <c:v>314656</c:v>
                </c:pt>
                <c:pt idx="6">
                  <c:v>275463</c:v>
                </c:pt>
                <c:pt idx="7">
                  <c:v>297349</c:v>
                </c:pt>
                <c:pt idx="8">
                  <c:v>286580</c:v>
                </c:pt>
                <c:pt idx="9">
                  <c:v>228193</c:v>
                </c:pt>
                <c:pt idx="10">
                  <c:v>233717</c:v>
                </c:pt>
                <c:pt idx="11">
                  <c:v>250220</c:v>
                </c:pt>
                <c:pt idx="12">
                  <c:v>238390</c:v>
                </c:pt>
                <c:pt idx="13">
                  <c:v>182399</c:v>
                </c:pt>
              </c:numCache>
            </c:numRef>
          </c:val>
          <c:smooth val="0"/>
        </c:ser>
        <c:ser>
          <c:idx val="1"/>
          <c:order val="1"/>
          <c:tx>
            <c:strRef>
              <c:f>'11_52'!$A$24</c:f>
              <c:strCache>
                <c:ptCount val="1"/>
                <c:pt idx="0">
                  <c:v>Netherlands</c:v>
                </c:pt>
              </c:strCache>
            </c:strRef>
          </c:tx>
          <c:cat>
            <c:numRef>
              <c:f>'11_52'!$B$22:$O$22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'11_52'!$B$24:$O$24</c:f>
              <c:numCache>
                <c:formatCode>General</c:formatCode>
                <c:ptCount val="14"/>
                <c:pt idx="0">
                  <c:v>11823</c:v>
                </c:pt>
                <c:pt idx="1">
                  <c:v>11609</c:v>
                </c:pt>
                <c:pt idx="2">
                  <c:v>8618</c:v>
                </c:pt>
                <c:pt idx="3">
                  <c:v>9153</c:v>
                </c:pt>
                <c:pt idx="4">
                  <c:v>8554</c:v>
                </c:pt>
                <c:pt idx="5">
                  <c:v>7624</c:v>
                </c:pt>
                <c:pt idx="6">
                  <c:v>6608</c:v>
                </c:pt>
                <c:pt idx="7">
                  <c:v>6683</c:v>
                </c:pt>
                <c:pt idx="8">
                  <c:v>7537</c:v>
                </c:pt>
                <c:pt idx="9">
                  <c:v>6042</c:v>
                </c:pt>
                <c:pt idx="10">
                  <c:v>4952</c:v>
                </c:pt>
                <c:pt idx="11">
                  <c:v>5675</c:v>
                </c:pt>
                <c:pt idx="12">
                  <c:v>5171</c:v>
                </c:pt>
                <c:pt idx="13">
                  <c:v>3847</c:v>
                </c:pt>
              </c:numCache>
            </c:numRef>
          </c:val>
          <c:smooth val="0"/>
        </c:ser>
        <c:ser>
          <c:idx val="2"/>
          <c:order val="2"/>
          <c:tx>
            <c:strRef>
              <c:f>'11_52'!$A$25</c:f>
              <c:strCache>
                <c:ptCount val="1"/>
                <c:pt idx="0">
                  <c:v>Poland</c:v>
                </c:pt>
              </c:strCache>
            </c:strRef>
          </c:tx>
          <c:cat>
            <c:numRef>
              <c:f>'11_52'!$B$22:$O$22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'11_52'!$B$25:$O$25</c:f>
              <c:numCache>
                <c:formatCode>General</c:formatCode>
                <c:ptCount val="14"/>
                <c:pt idx="0">
                  <c:v>51987</c:v>
                </c:pt>
                <c:pt idx="1">
                  <c:v>49143</c:v>
                </c:pt>
                <c:pt idx="2">
                  <c:v>46709</c:v>
                </c:pt>
                <c:pt idx="3">
                  <c:v>45093</c:v>
                </c:pt>
                <c:pt idx="4">
                  <c:v>44207</c:v>
                </c:pt>
                <c:pt idx="5">
                  <c:v>43331</c:v>
                </c:pt>
                <c:pt idx="6">
                  <c:v>40448</c:v>
                </c:pt>
                <c:pt idx="7">
                  <c:v>43761</c:v>
                </c:pt>
                <c:pt idx="8">
                  <c:v>45889</c:v>
                </c:pt>
                <c:pt idx="9">
                  <c:v>35150</c:v>
                </c:pt>
                <c:pt idx="10">
                  <c:v>35839</c:v>
                </c:pt>
                <c:pt idx="11">
                  <c:v>46507</c:v>
                </c:pt>
                <c:pt idx="12">
                  <c:v>34155</c:v>
                </c:pt>
                <c:pt idx="13">
                  <c:v>25268</c:v>
                </c:pt>
              </c:numCache>
            </c:numRef>
          </c:val>
          <c:smooth val="0"/>
        </c:ser>
        <c:ser>
          <c:idx val="3"/>
          <c:order val="3"/>
          <c:tx>
            <c:strRef>
              <c:f>'11_52'!$A$26</c:f>
              <c:strCache>
                <c:ptCount val="1"/>
                <c:pt idx="0">
                  <c:v>Serbia</c:v>
                </c:pt>
              </c:strCache>
            </c:strRef>
          </c:tx>
          <c:cat>
            <c:numRef>
              <c:f>'11_52'!$B$22:$O$22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'11_52'!$B$26:$O$26</c:f>
              <c:numCache>
                <c:formatCode>General</c:formatCode>
                <c:ptCount val="14"/>
                <c:pt idx="0">
                  <c:v>11590</c:v>
                </c:pt>
                <c:pt idx="1">
                  <c:v>16990</c:v>
                </c:pt>
                <c:pt idx="2">
                  <c:v>13089</c:v>
                </c:pt>
                <c:pt idx="3">
                  <c:v>11039</c:v>
                </c:pt>
                <c:pt idx="4">
                  <c:v>11410</c:v>
                </c:pt>
                <c:pt idx="5">
                  <c:v>12905</c:v>
                </c:pt>
                <c:pt idx="6">
                  <c:v>13476</c:v>
                </c:pt>
                <c:pt idx="7">
                  <c:v>15897</c:v>
                </c:pt>
                <c:pt idx="8">
                  <c:v>14449</c:v>
                </c:pt>
                <c:pt idx="9">
                  <c:v>10946</c:v>
                </c:pt>
                <c:pt idx="10">
                  <c:v>14224</c:v>
                </c:pt>
                <c:pt idx="11">
                  <c:v>14675</c:v>
                </c:pt>
                <c:pt idx="12">
                  <c:v>10747</c:v>
                </c:pt>
                <c:pt idx="13">
                  <c:v>8735</c:v>
                </c:pt>
              </c:numCache>
            </c:numRef>
          </c:val>
          <c:smooth val="0"/>
        </c:ser>
        <c:dLbls>
          <c:showLegendKey val="0"/>
          <c:showVal val="0"/>
          <c:showCatName val="0"/>
          <c:showSerName val="0"/>
          <c:showPercent val="0"/>
          <c:showBubbleSize val="0"/>
        </c:dLbls>
        <c:marker val="1"/>
        <c:smooth val="0"/>
        <c:axId val="197546752"/>
        <c:axId val="197548288"/>
      </c:lineChart>
      <c:catAx>
        <c:axId val="197546752"/>
        <c:scaling>
          <c:orientation val="minMax"/>
        </c:scaling>
        <c:delete val="0"/>
        <c:axPos val="b"/>
        <c:numFmt formatCode="General" sourceLinked="1"/>
        <c:majorTickMark val="out"/>
        <c:minorTickMark val="none"/>
        <c:tickLblPos val="nextTo"/>
        <c:crossAx val="197548288"/>
        <c:crosses val="autoZero"/>
        <c:auto val="1"/>
        <c:lblAlgn val="ctr"/>
        <c:lblOffset val="100"/>
        <c:noMultiLvlLbl val="0"/>
      </c:catAx>
      <c:valAx>
        <c:axId val="1975482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7546752"/>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Premature deaths due to exposure to fine particulate matter (PM2.5), 2010-2023 (Rate)</a:t>
            </a:r>
            <a:endParaRPr lang="en-US" sz="1200" b="0"/>
          </a:p>
          <a:p>
            <a:pPr>
              <a:defRPr sz="1400">
                <a:latin typeface="Calibri"/>
                <a:ea typeface="Calibri"/>
                <a:cs typeface="Calibri"/>
              </a:defRPr>
            </a:pPr>
            <a:r>
              <a:rPr lang="en-US" sz="1200" b="0"/>
              <a:t>SDG ind 11_52: freq=Annual, airpol=Particulates &lt; 2.5µm, effect=Premature death</a:t>
            </a:r>
          </a:p>
        </c:rich>
      </c:tx>
      <c:layout/>
      <c:overlay val="0"/>
    </c:title>
    <c:autoTitleDeleted val="0"/>
    <c:plotArea>
      <c:layout/>
      <c:lineChart>
        <c:grouping val="standard"/>
        <c:varyColors val="0"/>
        <c:ser>
          <c:idx val="0"/>
          <c:order val="0"/>
          <c:tx>
            <c:strRef>
              <c:f>'11_52'!$A$34</c:f>
              <c:strCache>
                <c:ptCount val="1"/>
                <c:pt idx="0">
                  <c:v>European Union - 27 countries (from 2020)</c:v>
                </c:pt>
              </c:strCache>
            </c:strRef>
          </c:tx>
          <c:cat>
            <c:numRef>
              <c:f>'11_52'!$B$33:$O$33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'11_52'!$B$34:$O$34</c:f>
              <c:numCache>
                <c:formatCode>General</c:formatCode>
                <c:ptCount val="14"/>
                <c:pt idx="0">
                  <c:v>82</c:v>
                </c:pt>
                <c:pt idx="1">
                  <c:v>87</c:v>
                </c:pt>
                <c:pt idx="2">
                  <c:v>76</c:v>
                </c:pt>
                <c:pt idx="3">
                  <c:v>73</c:v>
                </c:pt>
                <c:pt idx="4">
                  <c:v>64</c:v>
                </c:pt>
                <c:pt idx="5">
                  <c:v>71</c:v>
                </c:pt>
                <c:pt idx="6">
                  <c:v>62</c:v>
                </c:pt>
                <c:pt idx="7">
                  <c:v>67</c:v>
                </c:pt>
                <c:pt idx="8">
                  <c:v>64</c:v>
                </c:pt>
                <c:pt idx="9">
                  <c:v>51</c:v>
                </c:pt>
                <c:pt idx="10">
                  <c:v>52</c:v>
                </c:pt>
                <c:pt idx="11">
                  <c:v>56</c:v>
                </c:pt>
                <c:pt idx="12">
                  <c:v>53</c:v>
                </c:pt>
                <c:pt idx="13">
                  <c:v>41</c:v>
                </c:pt>
              </c:numCache>
            </c:numRef>
          </c:val>
          <c:smooth val="0"/>
        </c:ser>
        <c:ser>
          <c:idx val="1"/>
          <c:order val="1"/>
          <c:tx>
            <c:strRef>
              <c:f>'11_52'!$A$35</c:f>
              <c:strCache>
                <c:ptCount val="1"/>
                <c:pt idx="0">
                  <c:v>Netherlands</c:v>
                </c:pt>
              </c:strCache>
            </c:strRef>
          </c:tx>
          <c:cat>
            <c:numRef>
              <c:f>'11_52'!$B$33:$O$33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'11_52'!$B$35:$O$35</c:f>
              <c:numCache>
                <c:formatCode>General</c:formatCode>
                <c:ptCount val="14"/>
                <c:pt idx="0">
                  <c:v>71</c:v>
                </c:pt>
                <c:pt idx="1">
                  <c:v>70</c:v>
                </c:pt>
                <c:pt idx="2">
                  <c:v>51</c:v>
                </c:pt>
                <c:pt idx="3">
                  <c:v>54</c:v>
                </c:pt>
                <c:pt idx="4">
                  <c:v>51</c:v>
                </c:pt>
                <c:pt idx="5">
                  <c:v>45</c:v>
                </c:pt>
                <c:pt idx="6">
                  <c:v>39</c:v>
                </c:pt>
                <c:pt idx="7">
                  <c:v>39</c:v>
                </c:pt>
                <c:pt idx="8">
                  <c:v>44</c:v>
                </c:pt>
                <c:pt idx="9">
                  <c:v>35</c:v>
                </c:pt>
                <c:pt idx="10">
                  <c:v>28</c:v>
                </c:pt>
                <c:pt idx="11">
                  <c:v>32</c:v>
                </c:pt>
                <c:pt idx="12">
                  <c:v>29</c:v>
                </c:pt>
                <c:pt idx="13">
                  <c:v>22</c:v>
                </c:pt>
              </c:numCache>
            </c:numRef>
          </c:val>
          <c:smooth val="0"/>
        </c:ser>
        <c:ser>
          <c:idx val="2"/>
          <c:order val="2"/>
          <c:tx>
            <c:strRef>
              <c:f>'11_52'!$A$36</c:f>
              <c:strCache>
                <c:ptCount val="1"/>
                <c:pt idx="0">
                  <c:v>Poland</c:v>
                </c:pt>
              </c:strCache>
            </c:strRef>
          </c:tx>
          <c:cat>
            <c:numRef>
              <c:f>'11_52'!$B$33:$O$33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'11_52'!$B$36:$O$36</c:f>
              <c:numCache>
                <c:formatCode>General</c:formatCode>
                <c:ptCount val="14"/>
                <c:pt idx="0">
                  <c:v>137</c:v>
                </c:pt>
                <c:pt idx="1">
                  <c:v>129</c:v>
                </c:pt>
                <c:pt idx="2">
                  <c:v>123</c:v>
                </c:pt>
                <c:pt idx="3">
                  <c:v>119</c:v>
                </c:pt>
                <c:pt idx="4">
                  <c:v>116</c:v>
                </c:pt>
                <c:pt idx="5">
                  <c:v>114</c:v>
                </c:pt>
                <c:pt idx="6">
                  <c:v>107</c:v>
                </c:pt>
                <c:pt idx="7">
                  <c:v>115</c:v>
                </c:pt>
                <c:pt idx="8">
                  <c:v>121</c:v>
                </c:pt>
                <c:pt idx="9">
                  <c:v>93</c:v>
                </c:pt>
                <c:pt idx="10">
                  <c:v>96</c:v>
                </c:pt>
                <c:pt idx="11">
                  <c:v>126</c:v>
                </c:pt>
                <c:pt idx="12">
                  <c:v>93</c:v>
                </c:pt>
                <c:pt idx="13">
                  <c:v>69</c:v>
                </c:pt>
              </c:numCache>
            </c:numRef>
          </c:val>
          <c:smooth val="0"/>
        </c:ser>
        <c:ser>
          <c:idx val="3"/>
          <c:order val="3"/>
          <c:tx>
            <c:strRef>
              <c:f>'11_52'!$A$37</c:f>
              <c:strCache>
                <c:ptCount val="1"/>
                <c:pt idx="0">
                  <c:v>Serbia</c:v>
                </c:pt>
              </c:strCache>
            </c:strRef>
          </c:tx>
          <c:cat>
            <c:numRef>
              <c:f>'11_52'!$B$33:$O$33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'11_52'!$B$37:$O$37</c:f>
              <c:numCache>
                <c:formatCode>General</c:formatCode>
                <c:ptCount val="14"/>
                <c:pt idx="0">
                  <c:v>159</c:v>
                </c:pt>
                <c:pt idx="1">
                  <c:v>235</c:v>
                </c:pt>
                <c:pt idx="2">
                  <c:v>182</c:v>
                </c:pt>
                <c:pt idx="3">
                  <c:v>154</c:v>
                </c:pt>
                <c:pt idx="4">
                  <c:v>160</c:v>
                </c:pt>
                <c:pt idx="5">
                  <c:v>182</c:v>
                </c:pt>
                <c:pt idx="6">
                  <c:v>191</c:v>
                </c:pt>
                <c:pt idx="7">
                  <c:v>226</c:v>
                </c:pt>
                <c:pt idx="8">
                  <c:v>207</c:v>
                </c:pt>
                <c:pt idx="9">
                  <c:v>158</c:v>
                </c:pt>
                <c:pt idx="10">
                  <c:v>206</c:v>
                </c:pt>
                <c:pt idx="11">
                  <c:v>215</c:v>
                </c:pt>
                <c:pt idx="12">
                  <c:v>160</c:v>
                </c:pt>
                <c:pt idx="13">
                  <c:v>132</c:v>
                </c:pt>
              </c:numCache>
            </c:numRef>
          </c:val>
          <c:smooth val="0"/>
        </c:ser>
        <c:dLbls>
          <c:showLegendKey val="0"/>
          <c:showVal val="0"/>
          <c:showCatName val="0"/>
          <c:showSerName val="0"/>
          <c:showPercent val="0"/>
          <c:showBubbleSize val="0"/>
        </c:dLbls>
        <c:marker val="1"/>
        <c:smooth val="0"/>
        <c:axId val="198510080"/>
        <c:axId val="198511616"/>
      </c:lineChart>
      <c:catAx>
        <c:axId val="198510080"/>
        <c:scaling>
          <c:orientation val="minMax"/>
        </c:scaling>
        <c:delete val="0"/>
        <c:axPos val="b"/>
        <c:numFmt formatCode="General" sourceLinked="1"/>
        <c:majorTickMark val="out"/>
        <c:minorTickMark val="none"/>
        <c:tickLblPos val="nextTo"/>
        <c:crossAx val="198511616"/>
        <c:crosses val="autoZero"/>
        <c:auto val="1"/>
        <c:lblAlgn val="ctr"/>
        <c:lblOffset val="100"/>
        <c:noMultiLvlLbl val="0"/>
      </c:catAx>
      <c:valAx>
        <c:axId val="1985116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8510080"/>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Recycling rate of municipal waste, 2010-2024 (Percentage)</a:t>
            </a:r>
            <a:endParaRPr lang="en-US" sz="1200" b="0"/>
          </a:p>
          <a:p>
            <a:pPr>
              <a:defRPr sz="1400">
                <a:latin typeface="Calibri"/>
                <a:ea typeface="Calibri"/>
                <a:cs typeface="Calibri"/>
              </a:defRPr>
            </a:pPr>
            <a:r>
              <a:rPr lang="en-US" sz="1200" b="0"/>
              <a:t>SDG ind 11_60: freq=Annual</a:t>
            </a:r>
          </a:p>
        </c:rich>
      </c:tx>
      <c:layout/>
      <c:overlay val="0"/>
    </c:title>
    <c:autoTitleDeleted val="0"/>
    <c:plotArea>
      <c:layout/>
      <c:lineChart>
        <c:grouping val="standard"/>
        <c:varyColors val="0"/>
        <c:ser>
          <c:idx val="0"/>
          <c:order val="0"/>
          <c:tx>
            <c:strRef>
              <c:f>'11_60'!$A$23</c:f>
              <c:strCache>
                <c:ptCount val="1"/>
                <c:pt idx="0">
                  <c:v>European Union - 27 countries (from 2020)</c:v>
                </c:pt>
              </c:strCache>
            </c:strRef>
          </c:tx>
          <c:cat>
            <c:numRef>
              <c:f>'11_60'!$B$22:$P$22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'11_60'!$B$23:$P$23</c:f>
              <c:numCache>
                <c:formatCode>General</c:formatCode>
                <c:ptCount val="15"/>
                <c:pt idx="0">
                  <c:v>38</c:v>
                </c:pt>
                <c:pt idx="1">
                  <c:v>38.9</c:v>
                </c:pt>
                <c:pt idx="2">
                  <c:v>40.9</c:v>
                </c:pt>
                <c:pt idx="3">
                  <c:v>41.5</c:v>
                </c:pt>
                <c:pt idx="4">
                  <c:v>43.4</c:v>
                </c:pt>
                <c:pt idx="5">
                  <c:v>44.9</c:v>
                </c:pt>
                <c:pt idx="6">
                  <c:v>45.9</c:v>
                </c:pt>
                <c:pt idx="7">
                  <c:v>46.3</c:v>
                </c:pt>
                <c:pt idx="8">
                  <c:v>46.4</c:v>
                </c:pt>
                <c:pt idx="9">
                  <c:v>47.2</c:v>
                </c:pt>
                <c:pt idx="10">
                  <c:v>48.5</c:v>
                </c:pt>
                <c:pt idx="11">
                  <c:v>49.7</c:v>
                </c:pt>
                <c:pt idx="12">
                  <c:v>49.1</c:v>
                </c:pt>
                <c:pt idx="13">
                  <c:v>47.9</c:v>
                </c:pt>
                <c:pt idx="14">
                  <c:v>48.1</c:v>
                </c:pt>
              </c:numCache>
            </c:numRef>
          </c:val>
          <c:smooth val="0"/>
        </c:ser>
        <c:ser>
          <c:idx val="1"/>
          <c:order val="1"/>
          <c:tx>
            <c:strRef>
              <c:f>'11_60'!$A$24</c:f>
              <c:strCache>
                <c:ptCount val="1"/>
                <c:pt idx="0">
                  <c:v>Netherlands</c:v>
                </c:pt>
              </c:strCache>
            </c:strRef>
          </c:tx>
          <c:cat>
            <c:numRef>
              <c:f>'11_60'!$B$22:$P$22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'11_60'!$B$24:$P$24</c:f>
              <c:numCache>
                <c:formatCode>General</c:formatCode>
                <c:ptCount val="15"/>
                <c:pt idx="0">
                  <c:v>49.2</c:v>
                </c:pt>
                <c:pt idx="1">
                  <c:v>49.1</c:v>
                </c:pt>
                <c:pt idx="2">
                  <c:v>49.4</c:v>
                </c:pt>
                <c:pt idx="3">
                  <c:v>49.8</c:v>
                </c:pt>
                <c:pt idx="4">
                  <c:v>50.9</c:v>
                </c:pt>
                <c:pt idx="5">
                  <c:v>51.8</c:v>
                </c:pt>
                <c:pt idx="6">
                  <c:v>53.5</c:v>
                </c:pt>
                <c:pt idx="7">
                  <c:v>54.6</c:v>
                </c:pt>
                <c:pt idx="8">
                  <c:v>55.9</c:v>
                </c:pt>
                <c:pt idx="9">
                  <c:v>56.9</c:v>
                </c:pt>
                <c:pt idx="10">
                  <c:v>57</c:v>
                </c:pt>
                <c:pt idx="11">
                  <c:v>57.8</c:v>
                </c:pt>
                <c:pt idx="12">
                  <c:v>57.6</c:v>
                </c:pt>
                <c:pt idx="13">
                  <c:v>57.9</c:v>
                </c:pt>
                <c:pt idx="14">
                  <c:v>58</c:v>
                </c:pt>
              </c:numCache>
            </c:numRef>
          </c:val>
          <c:smooth val="0"/>
        </c:ser>
        <c:ser>
          <c:idx val="2"/>
          <c:order val="2"/>
          <c:tx>
            <c:strRef>
              <c:f>'11_60'!$A$25</c:f>
              <c:strCache>
                <c:ptCount val="1"/>
                <c:pt idx="0">
                  <c:v>Poland</c:v>
                </c:pt>
              </c:strCache>
            </c:strRef>
          </c:tx>
          <c:cat>
            <c:numRef>
              <c:f>'11_60'!$B$22:$P$22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'11_60'!$B$25:$P$25</c:f>
              <c:numCache>
                <c:formatCode>General</c:formatCode>
                <c:ptCount val="15"/>
                <c:pt idx="0">
                  <c:v>16.3</c:v>
                </c:pt>
                <c:pt idx="1">
                  <c:v>11.4</c:v>
                </c:pt>
                <c:pt idx="2">
                  <c:v>12</c:v>
                </c:pt>
                <c:pt idx="3">
                  <c:v>15.1</c:v>
                </c:pt>
                <c:pt idx="4">
                  <c:v>26.5</c:v>
                </c:pt>
                <c:pt idx="5">
                  <c:v>32.5</c:v>
                </c:pt>
                <c:pt idx="6">
                  <c:v>34.799999999999997</c:v>
                </c:pt>
                <c:pt idx="7">
                  <c:v>33.799999999999997</c:v>
                </c:pt>
                <c:pt idx="8">
                  <c:v>34.299999999999997</c:v>
                </c:pt>
                <c:pt idx="9">
                  <c:v>34.1</c:v>
                </c:pt>
                <c:pt idx="10">
                  <c:v>38.700000000000003</c:v>
                </c:pt>
                <c:pt idx="11">
                  <c:v>40.299999999999997</c:v>
                </c:pt>
                <c:pt idx="12">
                  <c:v>40.9</c:v>
                </c:pt>
                <c:pt idx="13">
                  <c:v>27.6</c:v>
                </c:pt>
                <c:pt idx="14">
                  <c:v>31.1</c:v>
                </c:pt>
              </c:numCache>
            </c:numRef>
          </c:val>
          <c:smooth val="0"/>
        </c:ser>
        <c:ser>
          <c:idx val="3"/>
          <c:order val="3"/>
          <c:tx>
            <c:strRef>
              <c:f>'11_60'!$A$26</c:f>
              <c:strCache>
                <c:ptCount val="1"/>
                <c:pt idx="0">
                  <c:v>Serbia</c:v>
                </c:pt>
              </c:strCache>
            </c:strRef>
          </c:tx>
          <c:cat>
            <c:numRef>
              <c:f>'11_60'!$B$22:$P$22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'11_60'!$B$26:$P$26</c:f>
              <c:numCache>
                <c:formatCode>General</c:formatCode>
                <c:ptCount val="15"/>
                <c:pt idx="0">
                  <c:v>0</c:v>
                </c:pt>
                <c:pt idx="1">
                  <c:v>0</c:v>
                </c:pt>
                <c:pt idx="2">
                  <c:v>0</c:v>
                </c:pt>
                <c:pt idx="3">
                  <c:v>1</c:v>
                </c:pt>
                <c:pt idx="4">
                  <c:v>0.7</c:v>
                </c:pt>
                <c:pt idx="5">
                  <c:v>0.8</c:v>
                </c:pt>
                <c:pt idx="6">
                  <c:v>0.3</c:v>
                </c:pt>
                <c:pt idx="7">
                  <c:v>0.3</c:v>
                </c:pt>
                <c:pt idx="8">
                  <c:v>0.3</c:v>
                </c:pt>
                <c:pt idx="9">
                  <c:v>0.2</c:v>
                </c:pt>
                <c:pt idx="10">
                  <c:v>15.4</c:v>
                </c:pt>
                <c:pt idx="11">
                  <c:v>16.8</c:v>
                </c:pt>
                <c:pt idx="12">
                  <c:v>17.600000000000001</c:v>
                </c:pt>
                <c:pt idx="13">
                  <c:v>15.2</c:v>
                </c:pt>
                <c:pt idx="14">
                  <c:v>0</c:v>
                </c:pt>
              </c:numCache>
            </c:numRef>
          </c:val>
          <c:smooth val="0"/>
        </c:ser>
        <c:dLbls>
          <c:showLegendKey val="0"/>
          <c:showVal val="0"/>
          <c:showCatName val="0"/>
          <c:showSerName val="0"/>
          <c:showPercent val="0"/>
          <c:showBubbleSize val="0"/>
        </c:dLbls>
        <c:marker val="1"/>
        <c:smooth val="0"/>
        <c:axId val="199246976"/>
        <c:axId val="199248512"/>
      </c:lineChart>
      <c:catAx>
        <c:axId val="199246976"/>
        <c:scaling>
          <c:orientation val="minMax"/>
        </c:scaling>
        <c:delete val="0"/>
        <c:axPos val="b"/>
        <c:numFmt formatCode="General" sourceLinked="1"/>
        <c:majorTickMark val="out"/>
        <c:minorTickMark val="none"/>
        <c:tickLblPos val="nextTo"/>
        <c:crossAx val="199248512"/>
        <c:crosses val="autoZero"/>
        <c:auto val="1"/>
        <c:lblAlgn val="ctr"/>
        <c:lblOffset val="100"/>
        <c:noMultiLvlLbl val="0"/>
      </c:catAx>
      <c:valAx>
        <c:axId val="1992485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9246976"/>
        <c:crosses val="autoZero"/>
        <c:crossBetween val="between"/>
      </c:valAx>
    </c:plotArea>
    <c:legend>
      <c:legendPos val="b"/>
      <c:layout/>
      <c:overlay val="0"/>
    </c:legend>
    <c:plotVisOnly val="1"/>
    <c:dispBlanksAs val="gap"/>
    <c:showDLblsOverMax val="0"/>
  </c:chart>
  <c:spPr>
    <a:ln>
      <a:solidFill>
        <a:srgbClr val="FD9D24"/>
      </a:solidFill>
      <a:prstDash val="soli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Housing cost overburden rate by poverty status, 2010-2025 (Percentage)</a:t>
            </a:r>
            <a:endParaRPr sz="1200" b="0"/>
          </a:p>
          <a:p>
            <a:pPr>
              <a:defRPr sz="1400">
                <a:latin typeface="Calibri"/>
                <a:ea typeface="Calibri"/>
                <a:cs typeface="Calibri"/>
              </a:defRPr>
            </a:pPr>
            <a:r>
              <a:rPr sz="1200" b="0"/>
              <a:t>SDG ind 01_50: freq=Annual, sex=Total, incgrp=Above 60% of median equivalised income, age=Total</a:t>
            </a:r>
          </a:p>
        </c:rich>
      </c:tx>
      <c:overlay val="0"/>
    </c:title>
    <c:autoTitleDeleted val="0"/>
    <c:plotArea>
      <c:layout/>
      <c:lineChart>
        <c:grouping val="standard"/>
        <c:varyColors val="0"/>
        <c:ser>
          <c:idx val="0"/>
          <c:order val="0"/>
          <c:tx>
            <c:strRef>
              <c:f>'01_50'!$A$45</c:f>
              <c:strCache>
                <c:ptCount val="1"/>
                <c:pt idx="0">
                  <c:v>European Union - 27 countries (from 2020)</c:v>
                </c:pt>
              </c:strCache>
            </c:strRef>
          </c:tx>
          <c:cat>
            <c:numRef>
              <c:f>'01_50'!$B$44:$Q$44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'01_50'!$B$45:$Q$45</c:f>
              <c:numCache>
                <c:formatCode>General</c:formatCode>
                <c:ptCount val="16"/>
                <c:pt idx="0">
                  <c:v>5.0999999999999996</c:v>
                </c:pt>
                <c:pt idx="1">
                  <c:v>5.5</c:v>
                </c:pt>
                <c:pt idx="2">
                  <c:v>5.7</c:v>
                </c:pt>
                <c:pt idx="3">
                  <c:v>6</c:v>
                </c:pt>
                <c:pt idx="4">
                  <c:v>5.6</c:v>
                </c:pt>
                <c:pt idx="5">
                  <c:v>5.4</c:v>
                </c:pt>
                <c:pt idx="6">
                  <c:v>5</c:v>
                </c:pt>
                <c:pt idx="7">
                  <c:v>4.5</c:v>
                </c:pt>
                <c:pt idx="8">
                  <c:v>4.2</c:v>
                </c:pt>
                <c:pt idx="9">
                  <c:v>4.3</c:v>
                </c:pt>
                <c:pt idx="10">
                  <c:v>3</c:v>
                </c:pt>
                <c:pt idx="11">
                  <c:v>3.4</c:v>
                </c:pt>
                <c:pt idx="12">
                  <c:v>3.8</c:v>
                </c:pt>
                <c:pt idx="13">
                  <c:v>4.0999999999999996</c:v>
                </c:pt>
                <c:pt idx="14">
                  <c:v>3.8</c:v>
                </c:pt>
                <c:pt idx="15">
                  <c:v>0</c:v>
                </c:pt>
              </c:numCache>
            </c:numRef>
          </c:val>
          <c:smooth val="0"/>
        </c:ser>
        <c:ser>
          <c:idx val="1"/>
          <c:order val="1"/>
          <c:tx>
            <c:strRef>
              <c:f>'01_50'!$A$46</c:f>
              <c:strCache>
                <c:ptCount val="1"/>
                <c:pt idx="0">
                  <c:v>Netherlands</c:v>
                </c:pt>
              </c:strCache>
            </c:strRef>
          </c:tx>
          <c:cat>
            <c:numRef>
              <c:f>'01_50'!$B$44:$Q$44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'01_50'!$B$46:$Q$46</c:f>
              <c:numCache>
                <c:formatCode>General</c:formatCode>
                <c:ptCount val="16"/>
                <c:pt idx="0">
                  <c:v>10.6</c:v>
                </c:pt>
                <c:pt idx="1">
                  <c:v>11.1</c:v>
                </c:pt>
                <c:pt idx="2">
                  <c:v>10.8</c:v>
                </c:pt>
                <c:pt idx="3">
                  <c:v>11.9</c:v>
                </c:pt>
                <c:pt idx="4">
                  <c:v>10.7</c:v>
                </c:pt>
                <c:pt idx="5">
                  <c:v>10.199999999999999</c:v>
                </c:pt>
                <c:pt idx="6">
                  <c:v>6</c:v>
                </c:pt>
                <c:pt idx="7">
                  <c:v>4.5999999999999996</c:v>
                </c:pt>
                <c:pt idx="8">
                  <c:v>4.7</c:v>
                </c:pt>
                <c:pt idx="9">
                  <c:v>5.4</c:v>
                </c:pt>
                <c:pt idx="10">
                  <c:v>4.4000000000000004</c:v>
                </c:pt>
                <c:pt idx="11">
                  <c:v>3.9</c:v>
                </c:pt>
                <c:pt idx="12">
                  <c:v>4.7</c:v>
                </c:pt>
                <c:pt idx="13">
                  <c:v>5.6</c:v>
                </c:pt>
                <c:pt idx="14">
                  <c:v>3.9</c:v>
                </c:pt>
                <c:pt idx="15">
                  <c:v>2.9</c:v>
                </c:pt>
              </c:numCache>
            </c:numRef>
          </c:val>
          <c:smooth val="0"/>
        </c:ser>
        <c:ser>
          <c:idx val="2"/>
          <c:order val="2"/>
          <c:tx>
            <c:strRef>
              <c:f>'01_50'!$A$47</c:f>
              <c:strCache>
                <c:ptCount val="1"/>
                <c:pt idx="0">
                  <c:v>Poland</c:v>
                </c:pt>
              </c:strCache>
            </c:strRef>
          </c:tx>
          <c:cat>
            <c:numRef>
              <c:f>'01_50'!$B$44:$Q$44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'01_50'!$B$47:$Q$47</c:f>
              <c:numCache>
                <c:formatCode>General</c:formatCode>
                <c:ptCount val="16"/>
                <c:pt idx="0">
                  <c:v>4.5999999999999996</c:v>
                </c:pt>
                <c:pt idx="1">
                  <c:v>4.7</c:v>
                </c:pt>
                <c:pt idx="2">
                  <c:v>5.2</c:v>
                </c:pt>
                <c:pt idx="3">
                  <c:v>5.5</c:v>
                </c:pt>
                <c:pt idx="4">
                  <c:v>4.8</c:v>
                </c:pt>
                <c:pt idx="5">
                  <c:v>3.7</c:v>
                </c:pt>
                <c:pt idx="6">
                  <c:v>2.9</c:v>
                </c:pt>
                <c:pt idx="7">
                  <c:v>2.2999999999999998</c:v>
                </c:pt>
                <c:pt idx="8">
                  <c:v>2.1</c:v>
                </c:pt>
                <c:pt idx="9">
                  <c:v>2.1</c:v>
                </c:pt>
                <c:pt idx="10">
                  <c:v>1.6</c:v>
                </c:pt>
                <c:pt idx="11">
                  <c:v>1.9</c:v>
                </c:pt>
                <c:pt idx="12">
                  <c:v>1.9</c:v>
                </c:pt>
                <c:pt idx="13">
                  <c:v>2.1</c:v>
                </c:pt>
                <c:pt idx="14">
                  <c:v>1.8</c:v>
                </c:pt>
                <c:pt idx="15">
                  <c:v>1.2</c:v>
                </c:pt>
              </c:numCache>
            </c:numRef>
          </c:val>
          <c:smooth val="0"/>
        </c:ser>
        <c:ser>
          <c:idx val="3"/>
          <c:order val="3"/>
          <c:tx>
            <c:strRef>
              <c:f>'01_50'!$A$48</c:f>
              <c:strCache>
                <c:ptCount val="1"/>
                <c:pt idx="0">
                  <c:v>Serbia</c:v>
                </c:pt>
              </c:strCache>
            </c:strRef>
          </c:tx>
          <c:cat>
            <c:numRef>
              <c:f>'01_50'!$B$44:$Q$44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'01_50'!$B$48:$Q$48</c:f>
              <c:numCache>
                <c:formatCode>General</c:formatCode>
                <c:ptCount val="16"/>
                <c:pt idx="0">
                  <c:v>0</c:v>
                </c:pt>
                <c:pt idx="1">
                  <c:v>0</c:v>
                </c:pt>
                <c:pt idx="2">
                  <c:v>0</c:v>
                </c:pt>
                <c:pt idx="3">
                  <c:v>14.5</c:v>
                </c:pt>
                <c:pt idx="4">
                  <c:v>16.3</c:v>
                </c:pt>
                <c:pt idx="5">
                  <c:v>16.600000000000001</c:v>
                </c:pt>
                <c:pt idx="6">
                  <c:v>15.7</c:v>
                </c:pt>
                <c:pt idx="7">
                  <c:v>16.600000000000001</c:v>
                </c:pt>
                <c:pt idx="8">
                  <c:v>15.5</c:v>
                </c:pt>
                <c:pt idx="9">
                  <c:v>10.6</c:v>
                </c:pt>
                <c:pt idx="10">
                  <c:v>7.8</c:v>
                </c:pt>
                <c:pt idx="11">
                  <c:v>6.4</c:v>
                </c:pt>
                <c:pt idx="12">
                  <c:v>5.8</c:v>
                </c:pt>
                <c:pt idx="13">
                  <c:v>5</c:v>
                </c:pt>
                <c:pt idx="14">
                  <c:v>2.8</c:v>
                </c:pt>
                <c:pt idx="15">
                  <c:v>0</c:v>
                </c:pt>
              </c:numCache>
            </c:numRef>
          </c:val>
          <c:smooth val="0"/>
        </c:ser>
        <c:dLbls>
          <c:showLegendKey val="0"/>
          <c:showVal val="0"/>
          <c:showCatName val="0"/>
          <c:showSerName val="0"/>
          <c:showPercent val="0"/>
          <c:showBubbleSize val="0"/>
        </c:dLbls>
        <c:marker val="1"/>
        <c:smooth val="0"/>
        <c:axId val="115893760"/>
        <c:axId val="115895296"/>
      </c:lineChart>
      <c:catAx>
        <c:axId val="115893760"/>
        <c:scaling>
          <c:orientation val="minMax"/>
        </c:scaling>
        <c:delete val="0"/>
        <c:axPos val="b"/>
        <c:numFmt formatCode="General" sourceLinked="1"/>
        <c:majorTickMark val="out"/>
        <c:minorTickMark val="none"/>
        <c:tickLblPos val="nextTo"/>
        <c:crossAx val="115895296"/>
        <c:crosses val="autoZero"/>
        <c:auto val="1"/>
        <c:lblAlgn val="ctr"/>
        <c:lblOffset val="100"/>
        <c:noMultiLvlLbl val="0"/>
      </c:catAx>
      <c:valAx>
        <c:axId val="1158952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5893760"/>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Consumption of chemicals by hazardousness - EU aggregate, 2010-2024 (Million tonnes)</a:t>
            </a:r>
            <a:endParaRPr lang="en-US" sz="1200" b="0"/>
          </a:p>
          <a:p>
            <a:pPr>
              <a:defRPr sz="1400">
                <a:latin typeface="Calibri"/>
                <a:ea typeface="Calibri"/>
                <a:cs typeface="Calibri"/>
              </a:defRPr>
            </a:pPr>
            <a:r>
              <a:rPr lang="en-US" sz="1200" b="0"/>
              <a:t>SDG ind 12_10: freq=Annual, indic_env=Consumption of chemicals, geo=European Union - 27 countries (from 2020)</a:t>
            </a:r>
          </a:p>
        </c:rich>
      </c:tx>
      <c:layout/>
      <c:overlay val="0"/>
    </c:title>
    <c:autoTitleDeleted val="0"/>
    <c:plotArea>
      <c:layout/>
      <c:lineChart>
        <c:grouping val="standard"/>
        <c:varyColors val="0"/>
        <c:ser>
          <c:idx val="0"/>
          <c:order val="0"/>
          <c:tx>
            <c:strRef>
              <c:f>'12_10'!$A$23</c:f>
              <c:strCache>
                <c:ptCount val="1"/>
                <c:pt idx="0">
                  <c:v>Hazardous and non-hazardous - total</c:v>
                </c:pt>
              </c:strCache>
            </c:strRef>
          </c:tx>
          <c:cat>
            <c:numRef>
              <c:f>'12_10'!$B$22:$P$22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'12_10'!$B$23:$P$23</c:f>
              <c:numCache>
                <c:formatCode>General</c:formatCode>
                <c:ptCount val="15"/>
                <c:pt idx="0">
                  <c:v>292</c:v>
                </c:pt>
                <c:pt idx="1">
                  <c:v>283.8</c:v>
                </c:pt>
                <c:pt idx="2">
                  <c:v>281.2</c:v>
                </c:pt>
                <c:pt idx="3">
                  <c:v>278.2</c:v>
                </c:pt>
                <c:pt idx="4">
                  <c:v>283.60000000000002</c:v>
                </c:pt>
                <c:pt idx="5">
                  <c:v>280.8</c:v>
                </c:pt>
                <c:pt idx="6">
                  <c:v>277.3</c:v>
                </c:pt>
                <c:pt idx="7">
                  <c:v>283.60000000000002</c:v>
                </c:pt>
                <c:pt idx="8">
                  <c:v>286.3</c:v>
                </c:pt>
                <c:pt idx="9">
                  <c:v>282.5</c:v>
                </c:pt>
                <c:pt idx="10">
                  <c:v>269.5</c:v>
                </c:pt>
                <c:pt idx="11">
                  <c:v>281</c:v>
                </c:pt>
                <c:pt idx="12">
                  <c:v>249</c:v>
                </c:pt>
                <c:pt idx="13">
                  <c:v>219.8</c:v>
                </c:pt>
                <c:pt idx="14">
                  <c:v>231.7</c:v>
                </c:pt>
              </c:numCache>
            </c:numRef>
          </c:val>
          <c:smooth val="0"/>
        </c:ser>
        <c:ser>
          <c:idx val="1"/>
          <c:order val="1"/>
          <c:tx>
            <c:strRef>
              <c:f>'12_10'!$A$24</c:f>
              <c:strCache>
                <c:ptCount val="1"/>
                <c:pt idx="0">
                  <c:v>Hazardous</c:v>
                </c:pt>
              </c:strCache>
            </c:strRef>
          </c:tx>
          <c:cat>
            <c:numRef>
              <c:f>'12_10'!$B$22:$P$22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'12_10'!$B$24:$P$24</c:f>
              <c:numCache>
                <c:formatCode>General</c:formatCode>
                <c:ptCount val="15"/>
                <c:pt idx="0">
                  <c:v>227.4</c:v>
                </c:pt>
                <c:pt idx="1">
                  <c:v>219.1</c:v>
                </c:pt>
                <c:pt idx="2">
                  <c:v>215.7</c:v>
                </c:pt>
                <c:pt idx="3">
                  <c:v>213.9</c:v>
                </c:pt>
                <c:pt idx="4">
                  <c:v>217.7</c:v>
                </c:pt>
                <c:pt idx="5">
                  <c:v>213.3</c:v>
                </c:pt>
                <c:pt idx="6">
                  <c:v>208.8</c:v>
                </c:pt>
                <c:pt idx="7">
                  <c:v>213.7</c:v>
                </c:pt>
                <c:pt idx="8">
                  <c:v>213.4</c:v>
                </c:pt>
                <c:pt idx="9">
                  <c:v>213.1</c:v>
                </c:pt>
                <c:pt idx="10">
                  <c:v>206.2</c:v>
                </c:pt>
                <c:pt idx="11">
                  <c:v>215.1</c:v>
                </c:pt>
                <c:pt idx="12">
                  <c:v>188.6</c:v>
                </c:pt>
                <c:pt idx="13">
                  <c:v>166</c:v>
                </c:pt>
                <c:pt idx="14">
                  <c:v>170.7</c:v>
                </c:pt>
              </c:numCache>
            </c:numRef>
          </c:val>
          <c:smooth val="0"/>
        </c:ser>
        <c:ser>
          <c:idx val="2"/>
          <c:order val="2"/>
          <c:tx>
            <c:strRef>
              <c:f>'12_10'!$A$25</c:f>
              <c:strCache>
                <c:ptCount val="1"/>
                <c:pt idx="0">
                  <c:v>Hazardous to health</c:v>
                </c:pt>
              </c:strCache>
            </c:strRef>
          </c:tx>
          <c:cat>
            <c:numRef>
              <c:f>'12_10'!$B$22:$P$22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'12_10'!$B$25:$P$25</c:f>
              <c:numCache>
                <c:formatCode>General</c:formatCode>
                <c:ptCount val="15"/>
                <c:pt idx="0">
                  <c:v>226.5</c:v>
                </c:pt>
                <c:pt idx="1">
                  <c:v>218.2</c:v>
                </c:pt>
                <c:pt idx="2">
                  <c:v>214.8</c:v>
                </c:pt>
                <c:pt idx="3">
                  <c:v>212.9</c:v>
                </c:pt>
                <c:pt idx="4">
                  <c:v>216.6</c:v>
                </c:pt>
                <c:pt idx="5">
                  <c:v>212.3</c:v>
                </c:pt>
                <c:pt idx="6">
                  <c:v>207.8</c:v>
                </c:pt>
                <c:pt idx="7">
                  <c:v>212.7</c:v>
                </c:pt>
                <c:pt idx="8">
                  <c:v>212.6</c:v>
                </c:pt>
                <c:pt idx="9">
                  <c:v>212.1</c:v>
                </c:pt>
                <c:pt idx="10">
                  <c:v>205.2</c:v>
                </c:pt>
                <c:pt idx="11">
                  <c:v>214.1</c:v>
                </c:pt>
                <c:pt idx="12">
                  <c:v>187.6</c:v>
                </c:pt>
                <c:pt idx="13">
                  <c:v>165.1</c:v>
                </c:pt>
                <c:pt idx="14">
                  <c:v>169.7</c:v>
                </c:pt>
              </c:numCache>
            </c:numRef>
          </c:val>
          <c:smooth val="0"/>
        </c:ser>
        <c:ser>
          <c:idx val="3"/>
          <c:order val="3"/>
          <c:tx>
            <c:strRef>
              <c:f>'12_10'!$A$26</c:f>
              <c:strCache>
                <c:ptCount val="1"/>
                <c:pt idx="0">
                  <c:v>Hazardous to the environment</c:v>
                </c:pt>
              </c:strCache>
            </c:strRef>
          </c:tx>
          <c:cat>
            <c:numRef>
              <c:f>'12_10'!$B$22:$P$22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'12_10'!$B$26:$P$26</c:f>
              <c:numCache>
                <c:formatCode>General</c:formatCode>
                <c:ptCount val="15"/>
                <c:pt idx="0">
                  <c:v>79.400000000000006</c:v>
                </c:pt>
                <c:pt idx="1">
                  <c:v>79.400000000000006</c:v>
                </c:pt>
                <c:pt idx="2">
                  <c:v>77.2</c:v>
                </c:pt>
                <c:pt idx="3">
                  <c:v>76.5</c:v>
                </c:pt>
                <c:pt idx="4">
                  <c:v>76.8</c:v>
                </c:pt>
                <c:pt idx="5">
                  <c:v>73.8</c:v>
                </c:pt>
                <c:pt idx="6">
                  <c:v>69.400000000000006</c:v>
                </c:pt>
                <c:pt idx="7">
                  <c:v>68.5</c:v>
                </c:pt>
                <c:pt idx="8">
                  <c:v>69.099999999999994</c:v>
                </c:pt>
                <c:pt idx="9">
                  <c:v>72</c:v>
                </c:pt>
                <c:pt idx="10">
                  <c:v>71.3</c:v>
                </c:pt>
                <c:pt idx="11">
                  <c:v>77.8</c:v>
                </c:pt>
                <c:pt idx="12">
                  <c:v>60.3</c:v>
                </c:pt>
                <c:pt idx="13">
                  <c:v>53.6</c:v>
                </c:pt>
                <c:pt idx="14">
                  <c:v>53.2</c:v>
                </c:pt>
              </c:numCache>
            </c:numRef>
          </c:val>
          <c:smooth val="0"/>
        </c:ser>
        <c:dLbls>
          <c:showLegendKey val="0"/>
          <c:showVal val="0"/>
          <c:showCatName val="0"/>
          <c:showSerName val="0"/>
          <c:showPercent val="0"/>
          <c:showBubbleSize val="0"/>
        </c:dLbls>
        <c:marker val="1"/>
        <c:smooth val="0"/>
        <c:axId val="196688128"/>
        <c:axId val="196698880"/>
      </c:lineChart>
      <c:catAx>
        <c:axId val="196688128"/>
        <c:scaling>
          <c:orientation val="minMax"/>
        </c:scaling>
        <c:delete val="0"/>
        <c:axPos val="b"/>
        <c:numFmt formatCode="General" sourceLinked="1"/>
        <c:majorTickMark val="out"/>
        <c:minorTickMark val="none"/>
        <c:tickLblPos val="nextTo"/>
        <c:crossAx val="196698880"/>
        <c:crosses val="autoZero"/>
        <c:auto val="1"/>
        <c:lblAlgn val="ctr"/>
        <c:lblOffset val="100"/>
        <c:noMultiLvlLbl val="0"/>
      </c:catAx>
      <c:valAx>
        <c:axId val="1966988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688128"/>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Raw material consumption (RMC), 2010-2024 (Thousand tonnes)</a:t>
            </a:r>
            <a:endParaRPr lang="en-US" sz="1200" b="0"/>
          </a:p>
          <a:p>
            <a:pPr>
              <a:defRPr sz="1400">
                <a:latin typeface="Calibri"/>
                <a:ea typeface="Calibri"/>
                <a:cs typeface="Calibri"/>
              </a:defRPr>
            </a:pPr>
            <a:r>
              <a:rPr lang="en-US" sz="1200" b="0"/>
              <a:t>SDG ind 12_21: freq=Annual, indic_env=Raw material consumption, material=Total</a:t>
            </a:r>
          </a:p>
        </c:rich>
      </c:tx>
      <c:layout/>
      <c:overlay val="0"/>
    </c:title>
    <c:autoTitleDeleted val="0"/>
    <c:plotArea>
      <c:layout/>
      <c:lineChart>
        <c:grouping val="standard"/>
        <c:varyColors val="0"/>
        <c:ser>
          <c:idx val="0"/>
          <c:order val="0"/>
          <c:tx>
            <c:strRef>
              <c:f>'12_21'!$A$23</c:f>
              <c:strCache>
                <c:ptCount val="1"/>
                <c:pt idx="0">
                  <c:v>European Union - 27 countries (from 2020)</c:v>
                </c:pt>
              </c:strCache>
            </c:strRef>
          </c:tx>
          <c:cat>
            <c:numRef>
              <c:f>'12_21'!$B$22:$P$22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'12_21'!$B$23:$P$23</c:f>
              <c:numCache>
                <c:formatCode>General</c:formatCode>
                <c:ptCount val="15"/>
                <c:pt idx="0">
                  <c:v>6534286.6789999995</c:v>
                </c:pt>
                <c:pt idx="1">
                  <c:v>6966291.2379999999</c:v>
                </c:pt>
                <c:pt idx="2">
                  <c:v>6268408.7520000003</c:v>
                </c:pt>
                <c:pt idx="3">
                  <c:v>6133599.9960000003</c:v>
                </c:pt>
                <c:pt idx="4">
                  <c:v>6245329.3720000004</c:v>
                </c:pt>
                <c:pt idx="5">
                  <c:v>6201179.8679999998</c:v>
                </c:pt>
                <c:pt idx="6">
                  <c:v>6286753.0369999995</c:v>
                </c:pt>
                <c:pt idx="7">
                  <c:v>6450452.352</c:v>
                </c:pt>
                <c:pt idx="8">
                  <c:v>6605497.2309999997</c:v>
                </c:pt>
                <c:pt idx="9">
                  <c:v>6642618.8770000003</c:v>
                </c:pt>
                <c:pt idx="10">
                  <c:v>6421123.3890000004</c:v>
                </c:pt>
                <c:pt idx="11">
                  <c:v>6696403.7429999998</c:v>
                </c:pt>
                <c:pt idx="12">
                  <c:v>6676838.7029999997</c:v>
                </c:pt>
                <c:pt idx="13">
                  <c:v>6140443.1030000001</c:v>
                </c:pt>
                <c:pt idx="14">
                  <c:v>6173759.6900000004</c:v>
                </c:pt>
              </c:numCache>
            </c:numRef>
          </c:val>
          <c:smooth val="0"/>
        </c:ser>
        <c:ser>
          <c:idx val="1"/>
          <c:order val="1"/>
          <c:tx>
            <c:strRef>
              <c:f>'12_21'!$A$24</c:f>
              <c:strCache>
                <c:ptCount val="1"/>
                <c:pt idx="0">
                  <c:v>Netherlands</c:v>
                </c:pt>
              </c:strCache>
            </c:strRef>
          </c:tx>
          <c:cat>
            <c:numRef>
              <c:f>'12_21'!$B$22:$P$22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'12_21'!$B$24:$P$24</c:f>
              <c:numCache>
                <c:formatCode>General</c:formatCode>
                <c:ptCount val="15"/>
                <c:pt idx="0">
                  <c:v>160457.163</c:v>
                </c:pt>
                <c:pt idx="1">
                  <c:v>172873.98499999999</c:v>
                </c:pt>
                <c:pt idx="2">
                  <c:v>141694.821</c:v>
                </c:pt>
                <c:pt idx="3">
                  <c:v>126691.397</c:v>
                </c:pt>
                <c:pt idx="4">
                  <c:v>139426.228</c:v>
                </c:pt>
                <c:pt idx="5">
                  <c:v>150214.63500000001</c:v>
                </c:pt>
                <c:pt idx="6">
                  <c:v>147442.27499999999</c:v>
                </c:pt>
                <c:pt idx="7">
                  <c:v>131347.20699999999</c:v>
                </c:pt>
                <c:pt idx="8">
                  <c:v>151835.622</c:v>
                </c:pt>
                <c:pt idx="9">
                  <c:v>164583.67199999999</c:v>
                </c:pt>
                <c:pt idx="10">
                  <c:v>165208.05499999999</c:v>
                </c:pt>
                <c:pt idx="11">
                  <c:v>155472.864</c:v>
                </c:pt>
                <c:pt idx="12">
                  <c:v>158822.19099999999</c:v>
                </c:pt>
                <c:pt idx="13">
                  <c:v>140111.073</c:v>
                </c:pt>
                <c:pt idx="14">
                  <c:v>149959.32199999999</c:v>
                </c:pt>
              </c:numCache>
            </c:numRef>
          </c:val>
          <c:smooth val="0"/>
        </c:ser>
        <c:ser>
          <c:idx val="2"/>
          <c:order val="2"/>
          <c:tx>
            <c:strRef>
              <c:f>'12_21'!$A$25</c:f>
              <c:strCache>
                <c:ptCount val="1"/>
                <c:pt idx="0">
                  <c:v>Poland</c:v>
                </c:pt>
              </c:strCache>
            </c:strRef>
          </c:tx>
          <c:cat>
            <c:numRef>
              <c:f>'12_21'!$B$22:$P$22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'12_21'!$B$25:$P$25</c:f>
              <c:numCache>
                <c:formatCode>General</c:formatCode>
                <c:ptCount val="15"/>
                <c:pt idx="0">
                  <c:v>581273.80000000005</c:v>
                </c:pt>
                <c:pt idx="1">
                  <c:v>721860.6</c:v>
                </c:pt>
                <c:pt idx="2">
                  <c:v>608451.6</c:v>
                </c:pt>
                <c:pt idx="3">
                  <c:v>572039.69999999995</c:v>
                </c:pt>
                <c:pt idx="4">
                  <c:v>579834.80000000005</c:v>
                </c:pt>
                <c:pt idx="5">
                  <c:v>576894.80000000005</c:v>
                </c:pt>
                <c:pt idx="6">
                  <c:v>583911.4</c:v>
                </c:pt>
                <c:pt idx="7">
                  <c:v>636034.5</c:v>
                </c:pt>
                <c:pt idx="8">
                  <c:v>651424.6</c:v>
                </c:pt>
                <c:pt idx="9">
                  <c:v>616340.4</c:v>
                </c:pt>
                <c:pt idx="10">
                  <c:v>608602.6</c:v>
                </c:pt>
                <c:pt idx="11">
                  <c:v>619159.30000000005</c:v>
                </c:pt>
                <c:pt idx="12">
                  <c:v>599251.80000000005</c:v>
                </c:pt>
                <c:pt idx="13">
                  <c:v>561863.80000000005</c:v>
                </c:pt>
                <c:pt idx="14">
                  <c:v>549535.80000000005</c:v>
                </c:pt>
              </c:numCache>
            </c:numRef>
          </c:val>
          <c:smooth val="0"/>
        </c:ser>
        <c:ser>
          <c:idx val="3"/>
          <c:order val="3"/>
          <c:tx>
            <c:strRef>
              <c:f>'12_21'!$A$26</c:f>
              <c:strCache>
                <c:ptCount val="1"/>
                <c:pt idx="0">
                  <c:v>Serbia</c:v>
                </c:pt>
              </c:strCache>
            </c:strRef>
          </c:tx>
          <c:cat>
            <c:numRef>
              <c:f>'12_21'!$B$22:$P$22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'12_21'!$B$26:$P$26</c:f>
              <c:numCache>
                <c:formatCode>General</c:formatCode>
                <c:ptCount val="15"/>
                <c:pt idx="0">
                  <c:v>108611.182</c:v>
                </c:pt>
                <c:pt idx="1">
                  <c:v>110884.128</c:v>
                </c:pt>
                <c:pt idx="2">
                  <c:v>102320.802</c:v>
                </c:pt>
                <c:pt idx="3">
                  <c:v>105934.427</c:v>
                </c:pt>
                <c:pt idx="4">
                  <c:v>102893.023</c:v>
                </c:pt>
                <c:pt idx="5">
                  <c:v>107119.83500000001</c:v>
                </c:pt>
                <c:pt idx="6">
                  <c:v>123755.697</c:v>
                </c:pt>
                <c:pt idx="7">
                  <c:v>117183.867</c:v>
                </c:pt>
                <c:pt idx="8">
                  <c:v>126411.958</c:v>
                </c:pt>
                <c:pt idx="9">
                  <c:v>141067.58100000001</c:v>
                </c:pt>
                <c:pt idx="10">
                  <c:v>128363.185</c:v>
                </c:pt>
                <c:pt idx="11">
                  <c:v>125590.586</c:v>
                </c:pt>
                <c:pt idx="12">
                  <c:v>132509.54399999999</c:v>
                </c:pt>
                <c:pt idx="13">
                  <c:v>142943.584</c:v>
                </c:pt>
                <c:pt idx="14">
                  <c:v>0</c:v>
                </c:pt>
              </c:numCache>
            </c:numRef>
          </c:val>
          <c:smooth val="0"/>
        </c:ser>
        <c:dLbls>
          <c:showLegendKey val="0"/>
          <c:showVal val="0"/>
          <c:showCatName val="0"/>
          <c:showSerName val="0"/>
          <c:showPercent val="0"/>
          <c:showBubbleSize val="0"/>
        </c:dLbls>
        <c:marker val="1"/>
        <c:smooth val="0"/>
        <c:axId val="200224128"/>
        <c:axId val="200234112"/>
      </c:lineChart>
      <c:catAx>
        <c:axId val="200224128"/>
        <c:scaling>
          <c:orientation val="minMax"/>
        </c:scaling>
        <c:delete val="0"/>
        <c:axPos val="b"/>
        <c:numFmt formatCode="General" sourceLinked="1"/>
        <c:majorTickMark val="out"/>
        <c:minorTickMark val="none"/>
        <c:tickLblPos val="nextTo"/>
        <c:crossAx val="200234112"/>
        <c:crosses val="autoZero"/>
        <c:auto val="1"/>
        <c:lblAlgn val="ctr"/>
        <c:lblOffset val="100"/>
        <c:noMultiLvlLbl val="0"/>
      </c:catAx>
      <c:valAx>
        <c:axId val="2002341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0224128"/>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Raw material consumption (RMC), 2010-2024 (Tonnes per capita)</a:t>
            </a:r>
            <a:endParaRPr lang="en-US" sz="1200" b="0"/>
          </a:p>
          <a:p>
            <a:pPr>
              <a:defRPr sz="1400">
                <a:latin typeface="Calibri"/>
                <a:ea typeface="Calibri"/>
                <a:cs typeface="Calibri"/>
              </a:defRPr>
            </a:pPr>
            <a:r>
              <a:rPr lang="en-US" sz="1200" b="0"/>
              <a:t>SDG ind 12_21: freq=Annual, indic_env=Raw material consumption, material=Total</a:t>
            </a:r>
          </a:p>
        </c:rich>
      </c:tx>
      <c:layout/>
      <c:overlay val="0"/>
    </c:title>
    <c:autoTitleDeleted val="0"/>
    <c:plotArea>
      <c:layout/>
      <c:lineChart>
        <c:grouping val="standard"/>
        <c:varyColors val="0"/>
        <c:ser>
          <c:idx val="0"/>
          <c:order val="0"/>
          <c:tx>
            <c:strRef>
              <c:f>'12_21'!$A$34</c:f>
              <c:strCache>
                <c:ptCount val="1"/>
                <c:pt idx="0">
                  <c:v>European Union - 27 countries (from 2020)</c:v>
                </c:pt>
              </c:strCache>
            </c:strRef>
          </c:tx>
          <c:cat>
            <c:numRef>
              <c:f>'12_21'!$B$33:$P$33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'12_21'!$B$34:$P$34</c:f>
              <c:numCache>
                <c:formatCode>General</c:formatCode>
                <c:ptCount val="15"/>
                <c:pt idx="0">
                  <c:v>14.797000000000001</c:v>
                </c:pt>
                <c:pt idx="1">
                  <c:v>15.8</c:v>
                </c:pt>
                <c:pt idx="2">
                  <c:v>14.198</c:v>
                </c:pt>
                <c:pt idx="3">
                  <c:v>13.88</c:v>
                </c:pt>
                <c:pt idx="4">
                  <c:v>14.111000000000001</c:v>
                </c:pt>
                <c:pt idx="5">
                  <c:v>13.984</c:v>
                </c:pt>
                <c:pt idx="6">
                  <c:v>14.148999999999999</c:v>
                </c:pt>
                <c:pt idx="7">
                  <c:v>14.496</c:v>
                </c:pt>
                <c:pt idx="8">
                  <c:v>14.82</c:v>
                </c:pt>
                <c:pt idx="9">
                  <c:v>14.874000000000001</c:v>
                </c:pt>
                <c:pt idx="10">
                  <c:v>14.379</c:v>
                </c:pt>
                <c:pt idx="11">
                  <c:v>15.016</c:v>
                </c:pt>
                <c:pt idx="12">
                  <c:v>14.942</c:v>
                </c:pt>
                <c:pt idx="13">
                  <c:v>13.691000000000001</c:v>
                </c:pt>
                <c:pt idx="14">
                  <c:v>13.724</c:v>
                </c:pt>
              </c:numCache>
            </c:numRef>
          </c:val>
          <c:smooth val="0"/>
        </c:ser>
        <c:ser>
          <c:idx val="1"/>
          <c:order val="1"/>
          <c:tx>
            <c:strRef>
              <c:f>'12_21'!$A$35</c:f>
              <c:strCache>
                <c:ptCount val="1"/>
                <c:pt idx="0">
                  <c:v>Netherlands</c:v>
                </c:pt>
              </c:strCache>
            </c:strRef>
          </c:tx>
          <c:cat>
            <c:numRef>
              <c:f>'12_21'!$B$33:$P$33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'12_21'!$B$35:$P$35</c:f>
              <c:numCache>
                <c:formatCode>General</c:formatCode>
                <c:ptCount val="15"/>
                <c:pt idx="0">
                  <c:v>9.657</c:v>
                </c:pt>
                <c:pt idx="1">
                  <c:v>10.356</c:v>
                </c:pt>
                <c:pt idx="2">
                  <c:v>8.4570000000000007</c:v>
                </c:pt>
                <c:pt idx="3">
                  <c:v>7.5389999999999997</c:v>
                </c:pt>
                <c:pt idx="4">
                  <c:v>8.2669999999999995</c:v>
                </c:pt>
                <c:pt idx="5">
                  <c:v>8.8670000000000009</c:v>
                </c:pt>
                <c:pt idx="6">
                  <c:v>8.6579999999999995</c:v>
                </c:pt>
                <c:pt idx="7">
                  <c:v>7.6669999999999998</c:v>
                </c:pt>
                <c:pt idx="8">
                  <c:v>8.8109999999999999</c:v>
                </c:pt>
                <c:pt idx="9">
                  <c:v>9.4890000000000008</c:v>
                </c:pt>
                <c:pt idx="10">
                  <c:v>9.4719999999999995</c:v>
                </c:pt>
                <c:pt idx="11">
                  <c:v>8.8670000000000009</c:v>
                </c:pt>
                <c:pt idx="12">
                  <c:v>8.9730000000000008</c:v>
                </c:pt>
                <c:pt idx="13">
                  <c:v>7.8369999999999997</c:v>
                </c:pt>
                <c:pt idx="14">
                  <c:v>8.3339999999999996</c:v>
                </c:pt>
              </c:numCache>
            </c:numRef>
          </c:val>
          <c:smooth val="0"/>
        </c:ser>
        <c:ser>
          <c:idx val="2"/>
          <c:order val="2"/>
          <c:tx>
            <c:strRef>
              <c:f>'12_21'!$A$36</c:f>
              <c:strCache>
                <c:ptCount val="1"/>
                <c:pt idx="0">
                  <c:v>Poland</c:v>
                </c:pt>
              </c:strCache>
            </c:strRef>
          </c:tx>
          <c:cat>
            <c:numRef>
              <c:f>'12_21'!$B$33:$P$33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'12_21'!$B$36:$P$36</c:f>
              <c:numCache>
                <c:formatCode>General</c:formatCode>
                <c:ptCount val="15"/>
                <c:pt idx="0">
                  <c:v>15.279</c:v>
                </c:pt>
                <c:pt idx="1">
                  <c:v>18.965</c:v>
                </c:pt>
                <c:pt idx="2">
                  <c:v>15.984999999999999</c:v>
                </c:pt>
                <c:pt idx="3">
                  <c:v>15.038</c:v>
                </c:pt>
                <c:pt idx="4">
                  <c:v>15.254</c:v>
                </c:pt>
                <c:pt idx="5">
                  <c:v>15.186999999999999</c:v>
                </c:pt>
                <c:pt idx="6">
                  <c:v>15.378</c:v>
                </c:pt>
                <c:pt idx="7">
                  <c:v>16.748999999999999</c:v>
                </c:pt>
                <c:pt idx="8">
                  <c:v>17.154</c:v>
                </c:pt>
                <c:pt idx="9">
                  <c:v>16.234000000000002</c:v>
                </c:pt>
                <c:pt idx="10">
                  <c:v>16.222999999999999</c:v>
                </c:pt>
                <c:pt idx="11">
                  <c:v>16.742000000000001</c:v>
                </c:pt>
                <c:pt idx="12">
                  <c:v>16.274000000000001</c:v>
                </c:pt>
                <c:pt idx="13">
                  <c:v>15.315</c:v>
                </c:pt>
                <c:pt idx="14">
                  <c:v>15.031000000000001</c:v>
                </c:pt>
              </c:numCache>
            </c:numRef>
          </c:val>
          <c:smooth val="0"/>
        </c:ser>
        <c:ser>
          <c:idx val="3"/>
          <c:order val="3"/>
          <c:tx>
            <c:strRef>
              <c:f>'12_21'!$A$37</c:f>
              <c:strCache>
                <c:ptCount val="1"/>
                <c:pt idx="0">
                  <c:v>Serbia</c:v>
                </c:pt>
              </c:strCache>
            </c:strRef>
          </c:tx>
          <c:cat>
            <c:numRef>
              <c:f>'12_21'!$B$33:$P$33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'12_21'!$B$37:$P$37</c:f>
              <c:numCache>
                <c:formatCode>General</c:formatCode>
                <c:ptCount val="15"/>
                <c:pt idx="0">
                  <c:v>14.896000000000001</c:v>
                </c:pt>
                <c:pt idx="1">
                  <c:v>15.327999999999999</c:v>
                </c:pt>
                <c:pt idx="2">
                  <c:v>14.212999999999999</c:v>
                </c:pt>
                <c:pt idx="3">
                  <c:v>14.787000000000001</c:v>
                </c:pt>
                <c:pt idx="4">
                  <c:v>14.43</c:v>
                </c:pt>
                <c:pt idx="5">
                  <c:v>15.097</c:v>
                </c:pt>
                <c:pt idx="6">
                  <c:v>17.533000000000001</c:v>
                </c:pt>
                <c:pt idx="7">
                  <c:v>16.690999999999999</c:v>
                </c:pt>
                <c:pt idx="8">
                  <c:v>18.103999999999999</c:v>
                </c:pt>
                <c:pt idx="9">
                  <c:v>20.311</c:v>
                </c:pt>
                <c:pt idx="10">
                  <c:v>18.606000000000002</c:v>
                </c:pt>
                <c:pt idx="11">
                  <c:v>18.376000000000001</c:v>
                </c:pt>
                <c:pt idx="12">
                  <c:v>19.721</c:v>
                </c:pt>
                <c:pt idx="13">
                  <c:v>21.582000000000001</c:v>
                </c:pt>
                <c:pt idx="14">
                  <c:v>0</c:v>
                </c:pt>
              </c:numCache>
            </c:numRef>
          </c:val>
          <c:smooth val="0"/>
        </c:ser>
        <c:dLbls>
          <c:showLegendKey val="0"/>
          <c:showVal val="0"/>
          <c:showCatName val="0"/>
          <c:showSerName val="0"/>
          <c:showPercent val="0"/>
          <c:showBubbleSize val="0"/>
        </c:dLbls>
        <c:marker val="1"/>
        <c:smooth val="0"/>
        <c:axId val="201130368"/>
        <c:axId val="201131904"/>
      </c:lineChart>
      <c:catAx>
        <c:axId val="201130368"/>
        <c:scaling>
          <c:orientation val="minMax"/>
        </c:scaling>
        <c:delete val="0"/>
        <c:axPos val="b"/>
        <c:numFmt formatCode="General" sourceLinked="1"/>
        <c:majorTickMark val="out"/>
        <c:minorTickMark val="none"/>
        <c:tickLblPos val="nextTo"/>
        <c:crossAx val="201131904"/>
        <c:crosses val="autoZero"/>
        <c:auto val="1"/>
        <c:lblAlgn val="ctr"/>
        <c:lblOffset val="100"/>
        <c:noMultiLvlLbl val="0"/>
      </c:catAx>
      <c:valAx>
        <c:axId val="2011319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1130368"/>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Consumption footprint - single weighted score, 2010-2023 (Planetary Boundary)</a:t>
            </a:r>
            <a:endParaRPr lang="en-US" sz="1200" b="0"/>
          </a:p>
          <a:p>
            <a:pPr>
              <a:defRPr sz="1400">
                <a:latin typeface="Calibri"/>
                <a:ea typeface="Calibri"/>
                <a:cs typeface="Calibri"/>
              </a:defRPr>
            </a:pPr>
            <a:r>
              <a:rPr lang="en-US" sz="1200" b="0"/>
              <a:t>SDG ind 12_31: freq=Annual, cons_fp=Single weighted score</a:t>
            </a:r>
          </a:p>
        </c:rich>
      </c:tx>
      <c:layout/>
      <c:overlay val="0"/>
    </c:title>
    <c:autoTitleDeleted val="0"/>
    <c:plotArea>
      <c:layout/>
      <c:lineChart>
        <c:grouping val="standard"/>
        <c:varyColors val="0"/>
        <c:ser>
          <c:idx val="0"/>
          <c:order val="0"/>
          <c:tx>
            <c:strRef>
              <c:f>'12_31'!$A$23</c:f>
              <c:strCache>
                <c:ptCount val="1"/>
                <c:pt idx="0">
                  <c:v>European Union - 27 countries (from 2020)</c:v>
                </c:pt>
              </c:strCache>
            </c:strRef>
          </c:tx>
          <c:cat>
            <c:numRef>
              <c:f>'12_31'!$B$22:$O$22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'12_31'!$B$23:$O$23</c:f>
              <c:numCache>
                <c:formatCode>General</c:formatCode>
                <c:ptCount val="14"/>
                <c:pt idx="0">
                  <c:v>3.17</c:v>
                </c:pt>
                <c:pt idx="1">
                  <c:v>3.15</c:v>
                </c:pt>
                <c:pt idx="2">
                  <c:v>3.14</c:v>
                </c:pt>
                <c:pt idx="3">
                  <c:v>3.14</c:v>
                </c:pt>
                <c:pt idx="4">
                  <c:v>3.17</c:v>
                </c:pt>
                <c:pt idx="5">
                  <c:v>3.2</c:v>
                </c:pt>
                <c:pt idx="6">
                  <c:v>3.28</c:v>
                </c:pt>
                <c:pt idx="7">
                  <c:v>3.35</c:v>
                </c:pt>
                <c:pt idx="8">
                  <c:v>3.36</c:v>
                </c:pt>
                <c:pt idx="9">
                  <c:v>3.37</c:v>
                </c:pt>
                <c:pt idx="10">
                  <c:v>3.16</c:v>
                </c:pt>
                <c:pt idx="11">
                  <c:v>3.26</c:v>
                </c:pt>
                <c:pt idx="12">
                  <c:v>3.35</c:v>
                </c:pt>
                <c:pt idx="13">
                  <c:v>3.28</c:v>
                </c:pt>
              </c:numCache>
            </c:numRef>
          </c:val>
          <c:smooth val="0"/>
        </c:ser>
        <c:ser>
          <c:idx val="1"/>
          <c:order val="1"/>
          <c:tx>
            <c:strRef>
              <c:f>'12_31'!$A$24</c:f>
              <c:strCache>
                <c:ptCount val="1"/>
                <c:pt idx="0">
                  <c:v>Netherlands</c:v>
                </c:pt>
              </c:strCache>
            </c:strRef>
          </c:tx>
          <c:cat>
            <c:numRef>
              <c:f>'12_31'!$B$22:$O$22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'12_31'!$B$24:$O$24</c:f>
              <c:numCache>
                <c:formatCode>General</c:formatCode>
                <c:ptCount val="14"/>
                <c:pt idx="0">
                  <c:v>3.98</c:v>
                </c:pt>
                <c:pt idx="1">
                  <c:v>3.9</c:v>
                </c:pt>
                <c:pt idx="2">
                  <c:v>3.96</c:v>
                </c:pt>
                <c:pt idx="3">
                  <c:v>4.21</c:v>
                </c:pt>
                <c:pt idx="4">
                  <c:v>4.17</c:v>
                </c:pt>
                <c:pt idx="5">
                  <c:v>4.13</c:v>
                </c:pt>
                <c:pt idx="6">
                  <c:v>4.16</c:v>
                </c:pt>
                <c:pt idx="7">
                  <c:v>4.24</c:v>
                </c:pt>
                <c:pt idx="8">
                  <c:v>4.21</c:v>
                </c:pt>
                <c:pt idx="9">
                  <c:v>4.0199999999999996</c:v>
                </c:pt>
                <c:pt idx="10">
                  <c:v>3.65</c:v>
                </c:pt>
                <c:pt idx="11">
                  <c:v>3.73</c:v>
                </c:pt>
                <c:pt idx="12">
                  <c:v>4.0999999999999996</c:v>
                </c:pt>
                <c:pt idx="13">
                  <c:v>4.03</c:v>
                </c:pt>
              </c:numCache>
            </c:numRef>
          </c:val>
          <c:smooth val="0"/>
        </c:ser>
        <c:ser>
          <c:idx val="2"/>
          <c:order val="2"/>
          <c:tx>
            <c:strRef>
              <c:f>'12_31'!$A$25</c:f>
              <c:strCache>
                <c:ptCount val="1"/>
                <c:pt idx="0">
                  <c:v>Poland</c:v>
                </c:pt>
              </c:strCache>
            </c:strRef>
          </c:tx>
          <c:cat>
            <c:numRef>
              <c:f>'12_31'!$B$22:$O$22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'12_31'!$B$25:$O$25</c:f>
              <c:numCache>
                <c:formatCode>General</c:formatCode>
                <c:ptCount val="14"/>
                <c:pt idx="0">
                  <c:v>2.4500000000000002</c:v>
                </c:pt>
                <c:pt idx="1">
                  <c:v>2.4300000000000002</c:v>
                </c:pt>
                <c:pt idx="2">
                  <c:v>2.4300000000000002</c:v>
                </c:pt>
                <c:pt idx="3">
                  <c:v>2.4300000000000002</c:v>
                </c:pt>
                <c:pt idx="4">
                  <c:v>2.4900000000000002</c:v>
                </c:pt>
                <c:pt idx="5">
                  <c:v>2.5299999999999998</c:v>
                </c:pt>
                <c:pt idx="6">
                  <c:v>2.7</c:v>
                </c:pt>
                <c:pt idx="7">
                  <c:v>2.76</c:v>
                </c:pt>
                <c:pt idx="8">
                  <c:v>2.82</c:v>
                </c:pt>
                <c:pt idx="9">
                  <c:v>2.81</c:v>
                </c:pt>
                <c:pt idx="10">
                  <c:v>2.87</c:v>
                </c:pt>
                <c:pt idx="11">
                  <c:v>3.01</c:v>
                </c:pt>
                <c:pt idx="12">
                  <c:v>3.03</c:v>
                </c:pt>
                <c:pt idx="13">
                  <c:v>3.04</c:v>
                </c:pt>
              </c:numCache>
            </c:numRef>
          </c:val>
          <c:smooth val="0"/>
        </c:ser>
        <c:dLbls>
          <c:showLegendKey val="0"/>
          <c:showVal val="0"/>
          <c:showCatName val="0"/>
          <c:showSerName val="0"/>
          <c:showPercent val="0"/>
          <c:showBubbleSize val="0"/>
        </c:dLbls>
        <c:marker val="1"/>
        <c:smooth val="0"/>
        <c:axId val="201901952"/>
        <c:axId val="201903488"/>
      </c:lineChart>
      <c:catAx>
        <c:axId val="201901952"/>
        <c:scaling>
          <c:orientation val="minMax"/>
        </c:scaling>
        <c:delete val="0"/>
        <c:axPos val="b"/>
        <c:numFmt formatCode="General" sourceLinked="1"/>
        <c:majorTickMark val="out"/>
        <c:minorTickMark val="none"/>
        <c:tickLblPos val="nextTo"/>
        <c:crossAx val="201903488"/>
        <c:crosses val="autoZero"/>
        <c:auto val="1"/>
        <c:lblAlgn val="ctr"/>
        <c:lblOffset val="100"/>
        <c:noMultiLvlLbl val="0"/>
      </c:catAx>
      <c:valAx>
        <c:axId val="2019034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1901952"/>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Consumption footprint - single weighted score, 2010-2023 (Per inhabitant)</a:t>
            </a:r>
            <a:endParaRPr lang="en-US" sz="1200" b="0"/>
          </a:p>
          <a:p>
            <a:pPr>
              <a:defRPr sz="1400">
                <a:latin typeface="Calibri"/>
                <a:ea typeface="Calibri"/>
                <a:cs typeface="Calibri"/>
              </a:defRPr>
            </a:pPr>
            <a:r>
              <a:rPr lang="en-US" sz="1200" b="0"/>
              <a:t>SDG ind 12_31: freq=Annual, cons_fp=Single weighted score</a:t>
            </a:r>
          </a:p>
        </c:rich>
      </c:tx>
      <c:layout/>
      <c:overlay val="0"/>
    </c:title>
    <c:autoTitleDeleted val="0"/>
    <c:plotArea>
      <c:layout/>
      <c:lineChart>
        <c:grouping val="standard"/>
        <c:varyColors val="0"/>
        <c:ser>
          <c:idx val="0"/>
          <c:order val="0"/>
          <c:tx>
            <c:strRef>
              <c:f>'12_31'!$A$33</c:f>
              <c:strCache>
                <c:ptCount val="1"/>
                <c:pt idx="0">
                  <c:v>European Union - 27 countries (from 2020)</c:v>
                </c:pt>
              </c:strCache>
            </c:strRef>
          </c:tx>
          <c:cat>
            <c:numRef>
              <c:f>'12_31'!$B$32:$O$32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'12_31'!$B$33:$O$33</c:f>
              <c:numCache>
                <c:formatCode>General</c:formatCode>
                <c:ptCount val="14"/>
                <c:pt idx="0">
                  <c:v>0.89</c:v>
                </c:pt>
                <c:pt idx="1">
                  <c:v>0.89</c:v>
                </c:pt>
                <c:pt idx="2">
                  <c:v>0.88</c:v>
                </c:pt>
                <c:pt idx="3">
                  <c:v>0.89</c:v>
                </c:pt>
                <c:pt idx="4">
                  <c:v>0.9</c:v>
                </c:pt>
                <c:pt idx="5">
                  <c:v>0.9</c:v>
                </c:pt>
                <c:pt idx="6">
                  <c:v>0.93</c:v>
                </c:pt>
                <c:pt idx="7">
                  <c:v>0.95</c:v>
                </c:pt>
                <c:pt idx="8">
                  <c:v>0.95</c:v>
                </c:pt>
                <c:pt idx="9">
                  <c:v>0.95</c:v>
                </c:pt>
                <c:pt idx="10">
                  <c:v>0.9</c:v>
                </c:pt>
                <c:pt idx="11">
                  <c:v>0.93</c:v>
                </c:pt>
                <c:pt idx="12">
                  <c:v>0.95</c:v>
                </c:pt>
                <c:pt idx="13">
                  <c:v>0.93</c:v>
                </c:pt>
              </c:numCache>
            </c:numRef>
          </c:val>
          <c:smooth val="0"/>
        </c:ser>
        <c:ser>
          <c:idx val="1"/>
          <c:order val="1"/>
          <c:tx>
            <c:strRef>
              <c:f>'12_31'!$A$34</c:f>
              <c:strCache>
                <c:ptCount val="1"/>
                <c:pt idx="0">
                  <c:v>Netherlands</c:v>
                </c:pt>
              </c:strCache>
            </c:strRef>
          </c:tx>
          <c:cat>
            <c:numRef>
              <c:f>'12_31'!$B$32:$O$32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'12_31'!$B$34:$O$34</c:f>
              <c:numCache>
                <c:formatCode>General</c:formatCode>
                <c:ptCount val="14"/>
                <c:pt idx="0">
                  <c:v>1.1399999999999999</c:v>
                </c:pt>
                <c:pt idx="1">
                  <c:v>1.1299999999999999</c:v>
                </c:pt>
                <c:pt idx="2">
                  <c:v>1.1499999999999999</c:v>
                </c:pt>
                <c:pt idx="3">
                  <c:v>1.22</c:v>
                </c:pt>
                <c:pt idx="4">
                  <c:v>1.22</c:v>
                </c:pt>
                <c:pt idx="5">
                  <c:v>1.21</c:v>
                </c:pt>
                <c:pt idx="6">
                  <c:v>1.22</c:v>
                </c:pt>
                <c:pt idx="7">
                  <c:v>1.24</c:v>
                </c:pt>
                <c:pt idx="8">
                  <c:v>1.23</c:v>
                </c:pt>
                <c:pt idx="9">
                  <c:v>1.17</c:v>
                </c:pt>
                <c:pt idx="10">
                  <c:v>1.08</c:v>
                </c:pt>
                <c:pt idx="11">
                  <c:v>1.1000000000000001</c:v>
                </c:pt>
                <c:pt idx="12">
                  <c:v>1.2</c:v>
                </c:pt>
                <c:pt idx="13">
                  <c:v>1.18</c:v>
                </c:pt>
              </c:numCache>
            </c:numRef>
          </c:val>
          <c:smooth val="0"/>
        </c:ser>
        <c:ser>
          <c:idx val="2"/>
          <c:order val="2"/>
          <c:tx>
            <c:strRef>
              <c:f>'12_31'!$A$35</c:f>
              <c:strCache>
                <c:ptCount val="1"/>
                <c:pt idx="0">
                  <c:v>Poland</c:v>
                </c:pt>
              </c:strCache>
            </c:strRef>
          </c:tx>
          <c:cat>
            <c:numRef>
              <c:f>'12_31'!$B$32:$O$32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'12_31'!$B$35:$O$35</c:f>
              <c:numCache>
                <c:formatCode>General</c:formatCode>
                <c:ptCount val="14"/>
                <c:pt idx="0">
                  <c:v>0.68</c:v>
                </c:pt>
                <c:pt idx="1">
                  <c:v>0.68</c:v>
                </c:pt>
                <c:pt idx="2">
                  <c:v>0.68</c:v>
                </c:pt>
                <c:pt idx="3">
                  <c:v>0.68</c:v>
                </c:pt>
                <c:pt idx="4">
                  <c:v>0.7</c:v>
                </c:pt>
                <c:pt idx="5">
                  <c:v>0.71</c:v>
                </c:pt>
                <c:pt idx="6">
                  <c:v>0.76</c:v>
                </c:pt>
                <c:pt idx="7">
                  <c:v>0.77</c:v>
                </c:pt>
                <c:pt idx="8">
                  <c:v>0.79</c:v>
                </c:pt>
                <c:pt idx="9">
                  <c:v>0.79</c:v>
                </c:pt>
                <c:pt idx="10">
                  <c:v>0.81</c:v>
                </c:pt>
                <c:pt idx="11">
                  <c:v>0.85</c:v>
                </c:pt>
                <c:pt idx="12">
                  <c:v>0.86</c:v>
                </c:pt>
                <c:pt idx="13">
                  <c:v>0.86</c:v>
                </c:pt>
              </c:numCache>
            </c:numRef>
          </c:val>
          <c:smooth val="0"/>
        </c:ser>
        <c:dLbls>
          <c:showLegendKey val="0"/>
          <c:showVal val="0"/>
          <c:showCatName val="0"/>
          <c:showSerName val="0"/>
          <c:showPercent val="0"/>
          <c:showBubbleSize val="0"/>
        </c:dLbls>
        <c:marker val="1"/>
        <c:smooth val="0"/>
        <c:axId val="206869248"/>
        <c:axId val="206870784"/>
      </c:lineChart>
      <c:catAx>
        <c:axId val="206869248"/>
        <c:scaling>
          <c:orientation val="minMax"/>
        </c:scaling>
        <c:delete val="0"/>
        <c:axPos val="b"/>
        <c:numFmt formatCode="General" sourceLinked="1"/>
        <c:majorTickMark val="out"/>
        <c:minorTickMark val="none"/>
        <c:tickLblPos val="nextTo"/>
        <c:crossAx val="206870784"/>
        <c:crosses val="autoZero"/>
        <c:auto val="1"/>
        <c:lblAlgn val="ctr"/>
        <c:lblOffset val="100"/>
        <c:noMultiLvlLbl val="0"/>
      </c:catAx>
      <c:valAx>
        <c:axId val="2068707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6869248"/>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Circular material use rate, 2010-2024 (Percentage)</a:t>
            </a:r>
            <a:endParaRPr lang="en-US" sz="1200" b="0"/>
          </a:p>
          <a:p>
            <a:pPr>
              <a:defRPr sz="1400">
                <a:latin typeface="Calibri"/>
                <a:ea typeface="Calibri"/>
                <a:cs typeface="Calibri"/>
              </a:defRPr>
            </a:pPr>
            <a:r>
              <a:rPr lang="en-US" sz="1200" b="0"/>
              <a:t>SDG ind 12_41: freq=Annual</a:t>
            </a:r>
          </a:p>
        </c:rich>
      </c:tx>
      <c:layout/>
      <c:overlay val="0"/>
    </c:title>
    <c:autoTitleDeleted val="0"/>
    <c:plotArea>
      <c:layout/>
      <c:lineChart>
        <c:grouping val="standard"/>
        <c:varyColors val="0"/>
        <c:ser>
          <c:idx val="0"/>
          <c:order val="0"/>
          <c:tx>
            <c:strRef>
              <c:f>'12_41'!$A$23</c:f>
              <c:strCache>
                <c:ptCount val="1"/>
                <c:pt idx="0">
                  <c:v>European Union - 27 countries (from 2020)</c:v>
                </c:pt>
              </c:strCache>
            </c:strRef>
          </c:tx>
          <c:cat>
            <c:numRef>
              <c:f>'12_41'!$B$22:$P$22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'12_41'!$B$23:$P$23</c:f>
              <c:numCache>
                <c:formatCode>General</c:formatCode>
                <c:ptCount val="15"/>
                <c:pt idx="0">
                  <c:v>10.7</c:v>
                </c:pt>
                <c:pt idx="1">
                  <c:v>10.199999999999999</c:v>
                </c:pt>
                <c:pt idx="2">
                  <c:v>11</c:v>
                </c:pt>
                <c:pt idx="3">
                  <c:v>11.2</c:v>
                </c:pt>
                <c:pt idx="4">
                  <c:v>11.1</c:v>
                </c:pt>
                <c:pt idx="5">
                  <c:v>11.2</c:v>
                </c:pt>
                <c:pt idx="6">
                  <c:v>11.4</c:v>
                </c:pt>
                <c:pt idx="7">
                  <c:v>11.5</c:v>
                </c:pt>
                <c:pt idx="8">
                  <c:v>11.6</c:v>
                </c:pt>
                <c:pt idx="9">
                  <c:v>11.1</c:v>
                </c:pt>
                <c:pt idx="10">
                  <c:v>11.2</c:v>
                </c:pt>
                <c:pt idx="11">
                  <c:v>11.1</c:v>
                </c:pt>
                <c:pt idx="12">
                  <c:v>11.4</c:v>
                </c:pt>
                <c:pt idx="13">
                  <c:v>12.1</c:v>
                </c:pt>
                <c:pt idx="14">
                  <c:v>12.2</c:v>
                </c:pt>
              </c:numCache>
            </c:numRef>
          </c:val>
          <c:smooth val="0"/>
        </c:ser>
        <c:ser>
          <c:idx val="1"/>
          <c:order val="1"/>
          <c:tx>
            <c:strRef>
              <c:f>'12_41'!$A$24</c:f>
              <c:strCache>
                <c:ptCount val="1"/>
                <c:pt idx="0">
                  <c:v>Netherlands</c:v>
                </c:pt>
              </c:strCache>
            </c:strRef>
          </c:tx>
          <c:cat>
            <c:numRef>
              <c:f>'12_41'!$B$22:$P$22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'12_41'!$B$24:$P$24</c:f>
              <c:numCache>
                <c:formatCode>General</c:formatCode>
                <c:ptCount val="15"/>
                <c:pt idx="0">
                  <c:v>24.8</c:v>
                </c:pt>
                <c:pt idx="1">
                  <c:v>24.3</c:v>
                </c:pt>
                <c:pt idx="2">
                  <c:v>25.3</c:v>
                </c:pt>
                <c:pt idx="3">
                  <c:v>26</c:v>
                </c:pt>
                <c:pt idx="4">
                  <c:v>25.7</c:v>
                </c:pt>
                <c:pt idx="5">
                  <c:v>27.4</c:v>
                </c:pt>
                <c:pt idx="6">
                  <c:v>29.7</c:v>
                </c:pt>
                <c:pt idx="7">
                  <c:v>28.5</c:v>
                </c:pt>
                <c:pt idx="8">
                  <c:v>28</c:v>
                </c:pt>
                <c:pt idx="9">
                  <c:v>26.9</c:v>
                </c:pt>
                <c:pt idx="10">
                  <c:v>28.2</c:v>
                </c:pt>
                <c:pt idx="11">
                  <c:v>30.1</c:v>
                </c:pt>
                <c:pt idx="12">
                  <c:v>28.5</c:v>
                </c:pt>
                <c:pt idx="13">
                  <c:v>32</c:v>
                </c:pt>
                <c:pt idx="14">
                  <c:v>32.700000000000003</c:v>
                </c:pt>
              </c:numCache>
            </c:numRef>
          </c:val>
          <c:smooth val="0"/>
        </c:ser>
        <c:ser>
          <c:idx val="2"/>
          <c:order val="2"/>
          <c:tx>
            <c:strRef>
              <c:f>'12_41'!$A$25</c:f>
              <c:strCache>
                <c:ptCount val="1"/>
                <c:pt idx="0">
                  <c:v>Poland</c:v>
                </c:pt>
              </c:strCache>
            </c:strRef>
          </c:tx>
          <c:cat>
            <c:numRef>
              <c:f>'12_41'!$B$22:$P$22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'12_41'!$B$25:$P$25</c:f>
              <c:numCache>
                <c:formatCode>General</c:formatCode>
                <c:ptCount val="15"/>
                <c:pt idx="0">
                  <c:v>11.1</c:v>
                </c:pt>
                <c:pt idx="1">
                  <c:v>9.4</c:v>
                </c:pt>
                <c:pt idx="2">
                  <c:v>11</c:v>
                </c:pt>
                <c:pt idx="3">
                  <c:v>12.2</c:v>
                </c:pt>
                <c:pt idx="4">
                  <c:v>13</c:v>
                </c:pt>
                <c:pt idx="5">
                  <c:v>11.9</c:v>
                </c:pt>
                <c:pt idx="6">
                  <c:v>10.6</c:v>
                </c:pt>
                <c:pt idx="7">
                  <c:v>10.4</c:v>
                </c:pt>
                <c:pt idx="8">
                  <c:v>10.5</c:v>
                </c:pt>
                <c:pt idx="9">
                  <c:v>9.1999999999999993</c:v>
                </c:pt>
                <c:pt idx="10">
                  <c:v>7.4</c:v>
                </c:pt>
                <c:pt idx="11">
                  <c:v>7</c:v>
                </c:pt>
                <c:pt idx="12">
                  <c:v>6.7</c:v>
                </c:pt>
                <c:pt idx="13">
                  <c:v>7.8</c:v>
                </c:pt>
                <c:pt idx="14">
                  <c:v>7.7</c:v>
                </c:pt>
              </c:numCache>
            </c:numRef>
          </c:val>
          <c:smooth val="0"/>
        </c:ser>
        <c:dLbls>
          <c:showLegendKey val="0"/>
          <c:showVal val="0"/>
          <c:showCatName val="0"/>
          <c:showSerName val="0"/>
          <c:showPercent val="0"/>
          <c:showBubbleSize val="0"/>
        </c:dLbls>
        <c:marker val="1"/>
        <c:smooth val="0"/>
        <c:axId val="196555136"/>
        <c:axId val="196557056"/>
      </c:lineChart>
      <c:catAx>
        <c:axId val="196555136"/>
        <c:scaling>
          <c:orientation val="minMax"/>
        </c:scaling>
        <c:delete val="0"/>
        <c:axPos val="b"/>
        <c:numFmt formatCode="General" sourceLinked="1"/>
        <c:majorTickMark val="out"/>
        <c:minorTickMark val="none"/>
        <c:tickLblPos val="nextTo"/>
        <c:crossAx val="196557056"/>
        <c:crosses val="autoZero"/>
        <c:auto val="1"/>
        <c:lblAlgn val="ctr"/>
        <c:lblOffset val="100"/>
        <c:noMultiLvlLbl val="0"/>
      </c:catAx>
      <c:valAx>
        <c:axId val="1965570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555136"/>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Generation of waste by hazardousness, 2010-2022 (Kilograms per capita)</a:t>
            </a:r>
            <a:endParaRPr lang="en-US" sz="1200" b="0"/>
          </a:p>
          <a:p>
            <a:pPr>
              <a:defRPr sz="1400">
                <a:latin typeface="Calibri"/>
                <a:ea typeface="Calibri"/>
                <a:cs typeface="Calibri"/>
              </a:defRPr>
            </a:pPr>
            <a:r>
              <a:rPr lang="en-US" sz="1200" b="0"/>
              <a:t>SDG ind 12_51: freq=Annual, waste=Total waste, hazard=Hazardous and non-hazardous - total, nace_r2=All NACE activities plus households</a:t>
            </a:r>
          </a:p>
        </c:rich>
      </c:tx>
      <c:layout/>
      <c:overlay val="0"/>
    </c:title>
    <c:autoTitleDeleted val="0"/>
    <c:plotArea>
      <c:layout/>
      <c:lineChart>
        <c:grouping val="standard"/>
        <c:varyColors val="0"/>
        <c:ser>
          <c:idx val="0"/>
          <c:order val="0"/>
          <c:tx>
            <c:strRef>
              <c:f>'12_51'!$A$24</c:f>
              <c:strCache>
                <c:ptCount val="1"/>
                <c:pt idx="0">
                  <c:v>European Union - 27 countries (from 2020)</c:v>
                </c:pt>
              </c:strCache>
            </c:strRef>
          </c:tx>
          <c:cat>
            <c:numRef>
              <c:f>'12_51'!$B$23:$H$23</c:f>
              <c:numCache>
                <c:formatCode>General</c:formatCode>
                <c:ptCount val="7"/>
                <c:pt idx="0">
                  <c:v>2010</c:v>
                </c:pt>
                <c:pt idx="1">
                  <c:v>2012</c:v>
                </c:pt>
                <c:pt idx="2">
                  <c:v>2014</c:v>
                </c:pt>
                <c:pt idx="3">
                  <c:v>2016</c:v>
                </c:pt>
                <c:pt idx="4">
                  <c:v>2018</c:v>
                </c:pt>
                <c:pt idx="5">
                  <c:v>2020</c:v>
                </c:pt>
                <c:pt idx="6">
                  <c:v>2022</c:v>
                </c:pt>
              </c:numCache>
            </c:numRef>
          </c:cat>
          <c:val>
            <c:numRef>
              <c:f>'12_51'!$B$24:$H$24</c:f>
              <c:numCache>
                <c:formatCode>General</c:formatCode>
                <c:ptCount val="7"/>
                <c:pt idx="0">
                  <c:v>5011</c:v>
                </c:pt>
                <c:pt idx="1">
                  <c:v>5079</c:v>
                </c:pt>
                <c:pt idx="2">
                  <c:v>5070</c:v>
                </c:pt>
                <c:pt idx="3">
                  <c:v>5079</c:v>
                </c:pt>
                <c:pt idx="4">
                  <c:v>5238</c:v>
                </c:pt>
                <c:pt idx="5">
                  <c:v>4817</c:v>
                </c:pt>
                <c:pt idx="6">
                  <c:v>4981</c:v>
                </c:pt>
              </c:numCache>
            </c:numRef>
          </c:val>
          <c:smooth val="0"/>
        </c:ser>
        <c:ser>
          <c:idx val="1"/>
          <c:order val="1"/>
          <c:tx>
            <c:strRef>
              <c:f>'12_51'!$A$25</c:f>
              <c:strCache>
                <c:ptCount val="1"/>
                <c:pt idx="0">
                  <c:v>Netherlands</c:v>
                </c:pt>
              </c:strCache>
            </c:strRef>
          </c:tx>
          <c:cat>
            <c:numRef>
              <c:f>'12_51'!$B$23:$H$23</c:f>
              <c:numCache>
                <c:formatCode>General</c:formatCode>
                <c:ptCount val="7"/>
                <c:pt idx="0">
                  <c:v>2010</c:v>
                </c:pt>
                <c:pt idx="1">
                  <c:v>2012</c:v>
                </c:pt>
                <c:pt idx="2">
                  <c:v>2014</c:v>
                </c:pt>
                <c:pt idx="3">
                  <c:v>2016</c:v>
                </c:pt>
                <c:pt idx="4">
                  <c:v>2018</c:v>
                </c:pt>
                <c:pt idx="5">
                  <c:v>2020</c:v>
                </c:pt>
                <c:pt idx="6">
                  <c:v>2022</c:v>
                </c:pt>
              </c:numCache>
            </c:numRef>
          </c:cat>
          <c:val>
            <c:numRef>
              <c:f>'12_51'!$B$25:$H$25</c:f>
              <c:numCache>
                <c:formatCode>General</c:formatCode>
                <c:ptCount val="7"/>
                <c:pt idx="0">
                  <c:v>7291</c:v>
                </c:pt>
                <c:pt idx="1">
                  <c:v>7233</c:v>
                </c:pt>
                <c:pt idx="2">
                  <c:v>7848</c:v>
                </c:pt>
                <c:pt idx="3">
                  <c:v>8281</c:v>
                </c:pt>
                <c:pt idx="4">
                  <c:v>8429</c:v>
                </c:pt>
                <c:pt idx="5">
                  <c:v>7175</c:v>
                </c:pt>
                <c:pt idx="6">
                  <c:v>6921</c:v>
                </c:pt>
              </c:numCache>
            </c:numRef>
          </c:val>
          <c:smooth val="0"/>
        </c:ser>
        <c:ser>
          <c:idx val="2"/>
          <c:order val="2"/>
          <c:tx>
            <c:strRef>
              <c:f>'12_51'!$A$26</c:f>
              <c:strCache>
                <c:ptCount val="1"/>
                <c:pt idx="0">
                  <c:v>Poland</c:v>
                </c:pt>
              </c:strCache>
            </c:strRef>
          </c:tx>
          <c:cat>
            <c:numRef>
              <c:f>'12_51'!$B$23:$H$23</c:f>
              <c:numCache>
                <c:formatCode>General</c:formatCode>
                <c:ptCount val="7"/>
                <c:pt idx="0">
                  <c:v>2010</c:v>
                </c:pt>
                <c:pt idx="1">
                  <c:v>2012</c:v>
                </c:pt>
                <c:pt idx="2">
                  <c:v>2014</c:v>
                </c:pt>
                <c:pt idx="3">
                  <c:v>2016</c:v>
                </c:pt>
                <c:pt idx="4">
                  <c:v>2018</c:v>
                </c:pt>
                <c:pt idx="5">
                  <c:v>2020</c:v>
                </c:pt>
                <c:pt idx="6">
                  <c:v>2022</c:v>
                </c:pt>
              </c:numCache>
            </c:numRef>
          </c:cat>
          <c:val>
            <c:numRef>
              <c:f>'12_51'!$B$26:$H$26</c:f>
              <c:numCache>
                <c:formatCode>General</c:formatCode>
                <c:ptCount val="7"/>
                <c:pt idx="0">
                  <c:v>4171</c:v>
                </c:pt>
                <c:pt idx="1">
                  <c:v>4266</c:v>
                </c:pt>
                <c:pt idx="2">
                  <c:v>4714</c:v>
                </c:pt>
                <c:pt idx="3">
                  <c:v>4793</c:v>
                </c:pt>
                <c:pt idx="4">
                  <c:v>4621</c:v>
                </c:pt>
                <c:pt idx="5">
                  <c:v>4538</c:v>
                </c:pt>
                <c:pt idx="6">
                  <c:v>4751</c:v>
                </c:pt>
              </c:numCache>
            </c:numRef>
          </c:val>
          <c:smooth val="0"/>
        </c:ser>
        <c:ser>
          <c:idx val="3"/>
          <c:order val="3"/>
          <c:tx>
            <c:strRef>
              <c:f>'12_51'!$A$27</c:f>
              <c:strCache>
                <c:ptCount val="1"/>
                <c:pt idx="0">
                  <c:v>Serbia</c:v>
                </c:pt>
              </c:strCache>
            </c:strRef>
          </c:tx>
          <c:cat>
            <c:numRef>
              <c:f>'12_51'!$B$23:$H$23</c:f>
              <c:numCache>
                <c:formatCode>General</c:formatCode>
                <c:ptCount val="7"/>
                <c:pt idx="0">
                  <c:v>2010</c:v>
                </c:pt>
                <c:pt idx="1">
                  <c:v>2012</c:v>
                </c:pt>
                <c:pt idx="2">
                  <c:v>2014</c:v>
                </c:pt>
                <c:pt idx="3">
                  <c:v>2016</c:v>
                </c:pt>
                <c:pt idx="4">
                  <c:v>2018</c:v>
                </c:pt>
                <c:pt idx="5">
                  <c:v>2020</c:v>
                </c:pt>
                <c:pt idx="6">
                  <c:v>2022</c:v>
                </c:pt>
              </c:numCache>
            </c:numRef>
          </c:cat>
          <c:val>
            <c:numRef>
              <c:f>'12_51'!$B$27:$H$27</c:f>
              <c:numCache>
                <c:formatCode>General</c:formatCode>
                <c:ptCount val="7"/>
                <c:pt idx="0">
                  <c:v>4610</c:v>
                </c:pt>
                <c:pt idx="1">
                  <c:v>7640</c:v>
                </c:pt>
                <c:pt idx="2">
                  <c:v>6890</c:v>
                </c:pt>
                <c:pt idx="3">
                  <c:v>6937</c:v>
                </c:pt>
                <c:pt idx="4">
                  <c:v>7319</c:v>
                </c:pt>
                <c:pt idx="5">
                  <c:v>8499</c:v>
                </c:pt>
                <c:pt idx="6">
                  <c:v>26324</c:v>
                </c:pt>
              </c:numCache>
            </c:numRef>
          </c:val>
          <c:smooth val="0"/>
        </c:ser>
        <c:dLbls>
          <c:showLegendKey val="0"/>
          <c:showVal val="0"/>
          <c:showCatName val="0"/>
          <c:showSerName val="0"/>
          <c:showPercent val="0"/>
          <c:showBubbleSize val="0"/>
        </c:dLbls>
        <c:marker val="1"/>
        <c:smooth val="0"/>
        <c:axId val="207590144"/>
        <c:axId val="207591680"/>
      </c:lineChart>
      <c:catAx>
        <c:axId val="207590144"/>
        <c:scaling>
          <c:orientation val="minMax"/>
        </c:scaling>
        <c:delete val="0"/>
        <c:axPos val="b"/>
        <c:numFmt formatCode="General" sourceLinked="1"/>
        <c:majorTickMark val="out"/>
        <c:minorTickMark val="none"/>
        <c:tickLblPos val="nextTo"/>
        <c:crossAx val="207591680"/>
        <c:crosses val="autoZero"/>
        <c:auto val="1"/>
        <c:lblAlgn val="ctr"/>
        <c:lblOffset val="100"/>
        <c:noMultiLvlLbl val="0"/>
      </c:catAx>
      <c:valAx>
        <c:axId val="2075916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7590144"/>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Generation of waste by hazardousness, 2010-2022 (Kilograms per capita)</a:t>
            </a:r>
            <a:endParaRPr lang="en-US" sz="1200" b="0"/>
          </a:p>
          <a:p>
            <a:pPr>
              <a:defRPr sz="1400">
                <a:latin typeface="Calibri"/>
                <a:ea typeface="Calibri"/>
                <a:cs typeface="Calibri"/>
              </a:defRPr>
            </a:pPr>
            <a:r>
              <a:rPr lang="en-US" sz="1200" b="0"/>
              <a:t>SDG ind 12_51: freq=Annual, waste=Total waste, hazard=Hazardous, nace_r2=All NACE activities plus households</a:t>
            </a:r>
          </a:p>
        </c:rich>
      </c:tx>
      <c:layout/>
      <c:overlay val="0"/>
    </c:title>
    <c:autoTitleDeleted val="0"/>
    <c:plotArea>
      <c:layout/>
      <c:lineChart>
        <c:grouping val="standard"/>
        <c:varyColors val="0"/>
        <c:ser>
          <c:idx val="0"/>
          <c:order val="0"/>
          <c:tx>
            <c:strRef>
              <c:f>'12_51'!$A$36</c:f>
              <c:strCache>
                <c:ptCount val="1"/>
                <c:pt idx="0">
                  <c:v>European Union - 27 countries (from 2020)</c:v>
                </c:pt>
              </c:strCache>
            </c:strRef>
          </c:tx>
          <c:cat>
            <c:numRef>
              <c:f>'12_51'!$B$35:$H$35</c:f>
              <c:numCache>
                <c:formatCode>General</c:formatCode>
                <c:ptCount val="7"/>
                <c:pt idx="0">
                  <c:v>2010</c:v>
                </c:pt>
                <c:pt idx="1">
                  <c:v>2012</c:v>
                </c:pt>
                <c:pt idx="2">
                  <c:v>2014</c:v>
                </c:pt>
                <c:pt idx="3">
                  <c:v>2016</c:v>
                </c:pt>
                <c:pt idx="4">
                  <c:v>2018</c:v>
                </c:pt>
                <c:pt idx="5">
                  <c:v>2020</c:v>
                </c:pt>
                <c:pt idx="6">
                  <c:v>2022</c:v>
                </c:pt>
              </c:numCache>
            </c:numRef>
          </c:cat>
          <c:val>
            <c:numRef>
              <c:f>'12_51'!$B$36:$H$36</c:f>
              <c:numCache>
                <c:formatCode>General</c:formatCode>
                <c:ptCount val="7"/>
                <c:pt idx="0">
                  <c:v>206</c:v>
                </c:pt>
                <c:pt idx="1">
                  <c:v>203</c:v>
                </c:pt>
                <c:pt idx="2">
                  <c:v>202</c:v>
                </c:pt>
                <c:pt idx="3">
                  <c:v>213</c:v>
                </c:pt>
                <c:pt idx="4">
                  <c:v>284</c:v>
                </c:pt>
                <c:pt idx="5">
                  <c:v>251</c:v>
                </c:pt>
                <c:pt idx="6">
                  <c:v>266</c:v>
                </c:pt>
              </c:numCache>
            </c:numRef>
          </c:val>
          <c:smooth val="0"/>
        </c:ser>
        <c:ser>
          <c:idx val="1"/>
          <c:order val="1"/>
          <c:tx>
            <c:strRef>
              <c:f>'12_51'!$A$37</c:f>
              <c:strCache>
                <c:ptCount val="1"/>
                <c:pt idx="0">
                  <c:v>Netherlands</c:v>
                </c:pt>
              </c:strCache>
            </c:strRef>
          </c:tx>
          <c:cat>
            <c:numRef>
              <c:f>'12_51'!$B$35:$H$35</c:f>
              <c:numCache>
                <c:formatCode>General</c:formatCode>
                <c:ptCount val="7"/>
                <c:pt idx="0">
                  <c:v>2010</c:v>
                </c:pt>
                <c:pt idx="1">
                  <c:v>2012</c:v>
                </c:pt>
                <c:pt idx="2">
                  <c:v>2014</c:v>
                </c:pt>
                <c:pt idx="3">
                  <c:v>2016</c:v>
                </c:pt>
                <c:pt idx="4">
                  <c:v>2018</c:v>
                </c:pt>
                <c:pt idx="5">
                  <c:v>2020</c:v>
                </c:pt>
                <c:pt idx="6">
                  <c:v>2022</c:v>
                </c:pt>
              </c:numCache>
            </c:numRef>
          </c:cat>
          <c:val>
            <c:numRef>
              <c:f>'12_51'!$B$37:$H$37</c:f>
              <c:numCache>
                <c:formatCode>General</c:formatCode>
                <c:ptCount val="7"/>
                <c:pt idx="0">
                  <c:v>270</c:v>
                </c:pt>
                <c:pt idx="1">
                  <c:v>290</c:v>
                </c:pt>
                <c:pt idx="2">
                  <c:v>287</c:v>
                </c:pt>
                <c:pt idx="3">
                  <c:v>301</c:v>
                </c:pt>
                <c:pt idx="4">
                  <c:v>298</c:v>
                </c:pt>
                <c:pt idx="5">
                  <c:v>288</c:v>
                </c:pt>
                <c:pt idx="6">
                  <c:v>246</c:v>
                </c:pt>
              </c:numCache>
            </c:numRef>
          </c:val>
          <c:smooth val="0"/>
        </c:ser>
        <c:ser>
          <c:idx val="2"/>
          <c:order val="2"/>
          <c:tx>
            <c:strRef>
              <c:f>'12_51'!$A$38</c:f>
              <c:strCache>
                <c:ptCount val="1"/>
                <c:pt idx="0">
                  <c:v>Poland</c:v>
                </c:pt>
              </c:strCache>
            </c:strRef>
          </c:tx>
          <c:cat>
            <c:numRef>
              <c:f>'12_51'!$B$35:$H$35</c:f>
              <c:numCache>
                <c:formatCode>General</c:formatCode>
                <c:ptCount val="7"/>
                <c:pt idx="0">
                  <c:v>2010</c:v>
                </c:pt>
                <c:pt idx="1">
                  <c:v>2012</c:v>
                </c:pt>
                <c:pt idx="2">
                  <c:v>2014</c:v>
                </c:pt>
                <c:pt idx="3">
                  <c:v>2016</c:v>
                </c:pt>
                <c:pt idx="4">
                  <c:v>2018</c:v>
                </c:pt>
                <c:pt idx="5">
                  <c:v>2020</c:v>
                </c:pt>
                <c:pt idx="6">
                  <c:v>2022</c:v>
                </c:pt>
              </c:numCache>
            </c:numRef>
          </c:cat>
          <c:val>
            <c:numRef>
              <c:f>'12_51'!$B$38:$H$38</c:f>
              <c:numCache>
                <c:formatCode>General</c:formatCode>
                <c:ptCount val="7"/>
                <c:pt idx="0">
                  <c:v>39</c:v>
                </c:pt>
                <c:pt idx="1">
                  <c:v>46</c:v>
                </c:pt>
                <c:pt idx="2">
                  <c:v>44</c:v>
                </c:pt>
                <c:pt idx="3">
                  <c:v>50</c:v>
                </c:pt>
                <c:pt idx="4">
                  <c:v>100</c:v>
                </c:pt>
                <c:pt idx="5">
                  <c:v>60</c:v>
                </c:pt>
                <c:pt idx="6">
                  <c:v>57</c:v>
                </c:pt>
              </c:numCache>
            </c:numRef>
          </c:val>
          <c:smooth val="0"/>
        </c:ser>
        <c:ser>
          <c:idx val="3"/>
          <c:order val="3"/>
          <c:tx>
            <c:strRef>
              <c:f>'12_51'!$A$39</c:f>
              <c:strCache>
                <c:ptCount val="1"/>
                <c:pt idx="0">
                  <c:v>Serbia</c:v>
                </c:pt>
              </c:strCache>
            </c:strRef>
          </c:tx>
          <c:cat>
            <c:numRef>
              <c:f>'12_51'!$B$35:$H$35</c:f>
              <c:numCache>
                <c:formatCode>General</c:formatCode>
                <c:ptCount val="7"/>
                <c:pt idx="0">
                  <c:v>2010</c:v>
                </c:pt>
                <c:pt idx="1">
                  <c:v>2012</c:v>
                </c:pt>
                <c:pt idx="2">
                  <c:v>2014</c:v>
                </c:pt>
                <c:pt idx="3">
                  <c:v>2016</c:v>
                </c:pt>
                <c:pt idx="4">
                  <c:v>2018</c:v>
                </c:pt>
                <c:pt idx="5">
                  <c:v>2020</c:v>
                </c:pt>
                <c:pt idx="6">
                  <c:v>2022</c:v>
                </c:pt>
              </c:numCache>
            </c:numRef>
          </c:cat>
          <c:val>
            <c:numRef>
              <c:f>'12_51'!$B$39:$H$39</c:f>
              <c:numCache>
                <c:formatCode>General</c:formatCode>
                <c:ptCount val="7"/>
                <c:pt idx="0">
                  <c:v>1531</c:v>
                </c:pt>
                <c:pt idx="1">
                  <c:v>2008</c:v>
                </c:pt>
                <c:pt idx="2">
                  <c:v>1890</c:v>
                </c:pt>
                <c:pt idx="3">
                  <c:v>2441</c:v>
                </c:pt>
                <c:pt idx="4">
                  <c:v>2199</c:v>
                </c:pt>
                <c:pt idx="5">
                  <c:v>1645</c:v>
                </c:pt>
                <c:pt idx="6">
                  <c:v>4444</c:v>
                </c:pt>
              </c:numCache>
            </c:numRef>
          </c:val>
          <c:smooth val="0"/>
        </c:ser>
        <c:dLbls>
          <c:showLegendKey val="0"/>
          <c:showVal val="0"/>
          <c:showCatName val="0"/>
          <c:showSerName val="0"/>
          <c:showPercent val="0"/>
          <c:showBubbleSize val="0"/>
        </c:dLbls>
        <c:marker val="1"/>
        <c:smooth val="0"/>
        <c:axId val="208229888"/>
        <c:axId val="208231424"/>
      </c:lineChart>
      <c:catAx>
        <c:axId val="208229888"/>
        <c:scaling>
          <c:orientation val="minMax"/>
        </c:scaling>
        <c:delete val="0"/>
        <c:axPos val="b"/>
        <c:numFmt formatCode="General" sourceLinked="1"/>
        <c:majorTickMark val="out"/>
        <c:minorTickMark val="none"/>
        <c:tickLblPos val="nextTo"/>
        <c:crossAx val="208231424"/>
        <c:crosses val="autoZero"/>
        <c:auto val="1"/>
        <c:lblAlgn val="ctr"/>
        <c:lblOffset val="100"/>
        <c:noMultiLvlLbl val="0"/>
      </c:catAx>
      <c:valAx>
        <c:axId val="2082314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8229888"/>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Generation of waste by hazardousness, 2010-2022 (Kilograms per capita)</a:t>
            </a:r>
            <a:endParaRPr sz="1200" b="0"/>
          </a:p>
          <a:p>
            <a:pPr>
              <a:defRPr sz="1400">
                <a:latin typeface="Calibri"/>
                <a:ea typeface="Calibri"/>
                <a:cs typeface="Calibri"/>
              </a:defRPr>
            </a:pPr>
            <a:r>
              <a:rPr sz="1200" b="0"/>
              <a:t>SDG ind 12_51: freq=Annual, waste=Total waste, hazard=Non-hazardous, nace_r2=All NACE activities plus households</a:t>
            </a:r>
          </a:p>
        </c:rich>
      </c:tx>
      <c:overlay val="0"/>
    </c:title>
    <c:autoTitleDeleted val="0"/>
    <c:plotArea>
      <c:layout/>
      <c:lineChart>
        <c:grouping val="standard"/>
        <c:varyColors val="0"/>
        <c:ser>
          <c:idx val="0"/>
          <c:order val="0"/>
          <c:tx>
            <c:strRef>
              <c:f>'12_51'!$A$48</c:f>
              <c:strCache>
                <c:ptCount val="1"/>
                <c:pt idx="0">
                  <c:v>European Union - 27 countries (from 2020)</c:v>
                </c:pt>
              </c:strCache>
            </c:strRef>
          </c:tx>
          <c:cat>
            <c:numRef>
              <c:f>'12_51'!$B$47:$H$47</c:f>
              <c:numCache>
                <c:formatCode>General</c:formatCode>
                <c:ptCount val="7"/>
                <c:pt idx="0">
                  <c:v>2010</c:v>
                </c:pt>
                <c:pt idx="1">
                  <c:v>2012</c:v>
                </c:pt>
                <c:pt idx="2">
                  <c:v>2014</c:v>
                </c:pt>
                <c:pt idx="3">
                  <c:v>2016</c:v>
                </c:pt>
                <c:pt idx="4">
                  <c:v>2018</c:v>
                </c:pt>
                <c:pt idx="5">
                  <c:v>2020</c:v>
                </c:pt>
                <c:pt idx="6">
                  <c:v>2022</c:v>
                </c:pt>
              </c:numCache>
            </c:numRef>
          </c:cat>
          <c:val>
            <c:numRef>
              <c:f>'12_51'!$B$48:$H$48</c:f>
              <c:numCache>
                <c:formatCode>General</c:formatCode>
                <c:ptCount val="7"/>
                <c:pt idx="0">
                  <c:v>4806</c:v>
                </c:pt>
                <c:pt idx="1">
                  <c:v>4876</c:v>
                </c:pt>
                <c:pt idx="2">
                  <c:v>4868</c:v>
                </c:pt>
                <c:pt idx="3">
                  <c:v>4866</c:v>
                </c:pt>
                <c:pt idx="4">
                  <c:v>4955</c:v>
                </c:pt>
                <c:pt idx="5">
                  <c:v>4566</c:v>
                </c:pt>
                <c:pt idx="6">
                  <c:v>4714</c:v>
                </c:pt>
              </c:numCache>
            </c:numRef>
          </c:val>
          <c:smooth val="0"/>
        </c:ser>
        <c:ser>
          <c:idx val="1"/>
          <c:order val="1"/>
          <c:tx>
            <c:strRef>
              <c:f>'12_51'!$A$49</c:f>
              <c:strCache>
                <c:ptCount val="1"/>
                <c:pt idx="0">
                  <c:v>Netherlands</c:v>
                </c:pt>
              </c:strCache>
            </c:strRef>
          </c:tx>
          <c:cat>
            <c:numRef>
              <c:f>'12_51'!$B$47:$H$47</c:f>
              <c:numCache>
                <c:formatCode>General</c:formatCode>
                <c:ptCount val="7"/>
                <c:pt idx="0">
                  <c:v>2010</c:v>
                </c:pt>
                <c:pt idx="1">
                  <c:v>2012</c:v>
                </c:pt>
                <c:pt idx="2">
                  <c:v>2014</c:v>
                </c:pt>
                <c:pt idx="3">
                  <c:v>2016</c:v>
                </c:pt>
                <c:pt idx="4">
                  <c:v>2018</c:v>
                </c:pt>
                <c:pt idx="5">
                  <c:v>2020</c:v>
                </c:pt>
                <c:pt idx="6">
                  <c:v>2022</c:v>
                </c:pt>
              </c:numCache>
            </c:numRef>
          </c:cat>
          <c:val>
            <c:numRef>
              <c:f>'12_51'!$B$49:$H$49</c:f>
              <c:numCache>
                <c:formatCode>General</c:formatCode>
                <c:ptCount val="7"/>
                <c:pt idx="0">
                  <c:v>7021</c:v>
                </c:pt>
                <c:pt idx="1">
                  <c:v>6944</c:v>
                </c:pt>
                <c:pt idx="2">
                  <c:v>7562</c:v>
                </c:pt>
                <c:pt idx="3">
                  <c:v>7979</c:v>
                </c:pt>
                <c:pt idx="4">
                  <c:v>8131</c:v>
                </c:pt>
                <c:pt idx="5">
                  <c:v>6887</c:v>
                </c:pt>
                <c:pt idx="6">
                  <c:v>6675</c:v>
                </c:pt>
              </c:numCache>
            </c:numRef>
          </c:val>
          <c:smooth val="0"/>
        </c:ser>
        <c:ser>
          <c:idx val="2"/>
          <c:order val="2"/>
          <c:tx>
            <c:strRef>
              <c:f>'12_51'!$A$50</c:f>
              <c:strCache>
                <c:ptCount val="1"/>
                <c:pt idx="0">
                  <c:v>Poland</c:v>
                </c:pt>
              </c:strCache>
            </c:strRef>
          </c:tx>
          <c:cat>
            <c:numRef>
              <c:f>'12_51'!$B$47:$H$47</c:f>
              <c:numCache>
                <c:formatCode>General</c:formatCode>
                <c:ptCount val="7"/>
                <c:pt idx="0">
                  <c:v>2010</c:v>
                </c:pt>
                <c:pt idx="1">
                  <c:v>2012</c:v>
                </c:pt>
                <c:pt idx="2">
                  <c:v>2014</c:v>
                </c:pt>
                <c:pt idx="3">
                  <c:v>2016</c:v>
                </c:pt>
                <c:pt idx="4">
                  <c:v>2018</c:v>
                </c:pt>
                <c:pt idx="5">
                  <c:v>2020</c:v>
                </c:pt>
                <c:pt idx="6">
                  <c:v>2022</c:v>
                </c:pt>
              </c:numCache>
            </c:numRef>
          </c:cat>
          <c:val>
            <c:numRef>
              <c:f>'12_51'!$B$50:$H$50</c:f>
              <c:numCache>
                <c:formatCode>General</c:formatCode>
                <c:ptCount val="7"/>
                <c:pt idx="0">
                  <c:v>4131</c:v>
                </c:pt>
                <c:pt idx="1">
                  <c:v>4221</c:v>
                </c:pt>
                <c:pt idx="2">
                  <c:v>4670</c:v>
                </c:pt>
                <c:pt idx="3">
                  <c:v>4743</c:v>
                </c:pt>
                <c:pt idx="4">
                  <c:v>4521</c:v>
                </c:pt>
                <c:pt idx="5">
                  <c:v>4478</c:v>
                </c:pt>
                <c:pt idx="6">
                  <c:v>4694</c:v>
                </c:pt>
              </c:numCache>
            </c:numRef>
          </c:val>
          <c:smooth val="0"/>
        </c:ser>
        <c:ser>
          <c:idx val="3"/>
          <c:order val="3"/>
          <c:tx>
            <c:strRef>
              <c:f>'12_51'!$A$51</c:f>
              <c:strCache>
                <c:ptCount val="1"/>
                <c:pt idx="0">
                  <c:v>Serbia</c:v>
                </c:pt>
              </c:strCache>
            </c:strRef>
          </c:tx>
          <c:cat>
            <c:numRef>
              <c:f>'12_51'!$B$47:$H$47</c:f>
              <c:numCache>
                <c:formatCode>General</c:formatCode>
                <c:ptCount val="7"/>
                <c:pt idx="0">
                  <c:v>2010</c:v>
                </c:pt>
                <c:pt idx="1">
                  <c:v>2012</c:v>
                </c:pt>
                <c:pt idx="2">
                  <c:v>2014</c:v>
                </c:pt>
                <c:pt idx="3">
                  <c:v>2016</c:v>
                </c:pt>
                <c:pt idx="4">
                  <c:v>2018</c:v>
                </c:pt>
                <c:pt idx="5">
                  <c:v>2020</c:v>
                </c:pt>
                <c:pt idx="6">
                  <c:v>2022</c:v>
                </c:pt>
              </c:numCache>
            </c:numRef>
          </c:cat>
          <c:val>
            <c:numRef>
              <c:f>'12_51'!$B$51:$H$51</c:f>
              <c:numCache>
                <c:formatCode>General</c:formatCode>
                <c:ptCount val="7"/>
                <c:pt idx="0">
                  <c:v>3080</c:v>
                </c:pt>
                <c:pt idx="1">
                  <c:v>5632</c:v>
                </c:pt>
                <c:pt idx="2">
                  <c:v>5000</c:v>
                </c:pt>
                <c:pt idx="3">
                  <c:v>4496</c:v>
                </c:pt>
                <c:pt idx="4">
                  <c:v>5120</c:v>
                </c:pt>
                <c:pt idx="5">
                  <c:v>6854</c:v>
                </c:pt>
                <c:pt idx="6">
                  <c:v>21880</c:v>
                </c:pt>
              </c:numCache>
            </c:numRef>
          </c:val>
          <c:smooth val="0"/>
        </c:ser>
        <c:dLbls>
          <c:showLegendKey val="0"/>
          <c:showVal val="0"/>
          <c:showCatName val="0"/>
          <c:showSerName val="0"/>
          <c:showPercent val="0"/>
          <c:showBubbleSize val="0"/>
        </c:dLbls>
        <c:marker val="1"/>
        <c:smooth val="0"/>
        <c:axId val="208918400"/>
        <c:axId val="208919936"/>
      </c:lineChart>
      <c:catAx>
        <c:axId val="208918400"/>
        <c:scaling>
          <c:orientation val="minMax"/>
        </c:scaling>
        <c:delete val="0"/>
        <c:axPos val="b"/>
        <c:numFmt formatCode="General" sourceLinked="1"/>
        <c:majorTickMark val="out"/>
        <c:minorTickMark val="none"/>
        <c:tickLblPos val="nextTo"/>
        <c:crossAx val="208919936"/>
        <c:crosses val="autoZero"/>
        <c:auto val="1"/>
        <c:lblAlgn val="ctr"/>
        <c:lblOffset val="100"/>
        <c:noMultiLvlLbl val="0"/>
      </c:catAx>
      <c:valAx>
        <c:axId val="2089199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8918400"/>
        <c:crosses val="autoZero"/>
        <c:crossBetween val="between"/>
      </c:valAx>
    </c:plotArea>
    <c:legend>
      <c:legendPos val="b"/>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Gross value added in environmental goods and services sector, 2010-2024 (Chain linked volumes (2020), million euro)</a:t>
            </a:r>
            <a:endParaRPr lang="en-US" sz="1200" b="0"/>
          </a:p>
          <a:p>
            <a:pPr>
              <a:defRPr sz="1400">
                <a:latin typeface="Calibri"/>
                <a:ea typeface="Calibri"/>
                <a:cs typeface="Calibri"/>
              </a:defRPr>
            </a:pPr>
            <a:r>
              <a:rPr lang="en-US" sz="1200" b="0"/>
              <a:t>SDG ind 12_61: freq=Annual, nace_r2=Total - all NACE activities, env_pa=Total environmental purposes, na_item=Value added, gross, ty=Tot...</a:t>
            </a:r>
          </a:p>
        </c:rich>
      </c:tx>
      <c:layout/>
      <c:overlay val="0"/>
    </c:title>
    <c:autoTitleDeleted val="0"/>
    <c:plotArea>
      <c:layout/>
      <c:lineChart>
        <c:grouping val="standard"/>
        <c:varyColors val="0"/>
        <c:ser>
          <c:idx val="0"/>
          <c:order val="0"/>
          <c:tx>
            <c:strRef>
              <c:f>'12_61'!$A$24</c:f>
              <c:strCache>
                <c:ptCount val="1"/>
                <c:pt idx="0">
                  <c:v>European Union - 27 countries (from 2020)</c:v>
                </c:pt>
              </c:strCache>
            </c:strRef>
          </c:tx>
          <c:cat>
            <c:numRef>
              <c:f>'12_61'!$B$23:$P$23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'12_61'!$B$24:$P$24</c:f>
              <c:numCache>
                <c:formatCode>General</c:formatCode>
                <c:ptCount val="15"/>
                <c:pt idx="0">
                  <c:v>0</c:v>
                </c:pt>
                <c:pt idx="1">
                  <c:v>0</c:v>
                </c:pt>
                <c:pt idx="2">
                  <c:v>0</c:v>
                </c:pt>
                <c:pt idx="3">
                  <c:v>0</c:v>
                </c:pt>
                <c:pt idx="4">
                  <c:v>276865.40000000002</c:v>
                </c:pt>
                <c:pt idx="5">
                  <c:v>283505.28000000003</c:v>
                </c:pt>
                <c:pt idx="6">
                  <c:v>291426.45</c:v>
                </c:pt>
                <c:pt idx="7">
                  <c:v>304619</c:v>
                </c:pt>
                <c:pt idx="8">
                  <c:v>313516.46999999997</c:v>
                </c:pt>
                <c:pt idx="9">
                  <c:v>320872.28999999998</c:v>
                </c:pt>
                <c:pt idx="10">
                  <c:v>335534.81</c:v>
                </c:pt>
                <c:pt idx="11">
                  <c:v>369034.78</c:v>
                </c:pt>
                <c:pt idx="12">
                  <c:v>383311.08</c:v>
                </c:pt>
                <c:pt idx="13">
                  <c:v>382633.53</c:v>
                </c:pt>
                <c:pt idx="14">
                  <c:v>0</c:v>
                </c:pt>
              </c:numCache>
            </c:numRef>
          </c:val>
          <c:smooth val="0"/>
        </c:ser>
        <c:ser>
          <c:idx val="1"/>
          <c:order val="1"/>
          <c:tx>
            <c:strRef>
              <c:f>'12_61'!$A$25</c:f>
              <c:strCache>
                <c:ptCount val="1"/>
                <c:pt idx="0">
                  <c:v>Netherlands</c:v>
                </c:pt>
              </c:strCache>
            </c:strRef>
          </c:tx>
          <c:cat>
            <c:numRef>
              <c:f>'12_61'!$B$23:$P$23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'12_61'!$B$25:$P$25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24279.88</c:v>
                </c:pt>
                <c:pt idx="12">
                  <c:v>25519.97</c:v>
                </c:pt>
                <c:pt idx="13">
                  <c:v>26842.06</c:v>
                </c:pt>
                <c:pt idx="14">
                  <c:v>0</c:v>
                </c:pt>
              </c:numCache>
            </c:numRef>
          </c:val>
          <c:smooth val="0"/>
        </c:ser>
        <c:ser>
          <c:idx val="2"/>
          <c:order val="2"/>
          <c:tx>
            <c:strRef>
              <c:f>'12_61'!$A$26</c:f>
              <c:strCache>
                <c:ptCount val="1"/>
                <c:pt idx="0">
                  <c:v>Poland</c:v>
                </c:pt>
              </c:strCache>
            </c:strRef>
          </c:tx>
          <c:cat>
            <c:numRef>
              <c:f>'12_61'!$B$23:$P$23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'12_61'!$B$26:$P$26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12571.8</c:v>
                </c:pt>
                <c:pt idx="12">
                  <c:v>12579.25</c:v>
                </c:pt>
                <c:pt idx="13">
                  <c:v>12580.98</c:v>
                </c:pt>
                <c:pt idx="14">
                  <c:v>0</c:v>
                </c:pt>
              </c:numCache>
            </c:numRef>
          </c:val>
          <c:smooth val="0"/>
        </c:ser>
        <c:ser>
          <c:idx val="3"/>
          <c:order val="3"/>
          <c:tx>
            <c:strRef>
              <c:f>'12_61'!$A$27</c:f>
              <c:strCache>
                <c:ptCount val="1"/>
                <c:pt idx="0">
                  <c:v>Serbia</c:v>
                </c:pt>
              </c:strCache>
            </c:strRef>
          </c:tx>
          <c:cat>
            <c:numRef>
              <c:f>'12_61'!$B$23:$P$23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'12_61'!$B$27:$P$27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451.58</c:v>
                </c:pt>
                <c:pt idx="12">
                  <c:v>500.52</c:v>
                </c:pt>
                <c:pt idx="13">
                  <c:v>467.4</c:v>
                </c:pt>
                <c:pt idx="14">
                  <c:v>0</c:v>
                </c:pt>
              </c:numCache>
            </c:numRef>
          </c:val>
          <c:smooth val="0"/>
        </c:ser>
        <c:dLbls>
          <c:showLegendKey val="0"/>
          <c:showVal val="0"/>
          <c:showCatName val="0"/>
          <c:showSerName val="0"/>
          <c:showPercent val="0"/>
          <c:showBubbleSize val="0"/>
        </c:dLbls>
        <c:marker val="1"/>
        <c:smooth val="0"/>
        <c:axId val="209172352"/>
        <c:axId val="209173888"/>
      </c:lineChart>
      <c:catAx>
        <c:axId val="209172352"/>
        <c:scaling>
          <c:orientation val="minMax"/>
        </c:scaling>
        <c:delete val="0"/>
        <c:axPos val="b"/>
        <c:numFmt formatCode="General" sourceLinked="1"/>
        <c:majorTickMark val="out"/>
        <c:minorTickMark val="none"/>
        <c:tickLblPos val="nextTo"/>
        <c:crossAx val="209173888"/>
        <c:crosses val="autoZero"/>
        <c:auto val="1"/>
        <c:lblAlgn val="ctr"/>
        <c:lblOffset val="100"/>
        <c:noMultiLvlLbl val="0"/>
      </c:catAx>
      <c:valAx>
        <c:axId val="2091738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9172352"/>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Obesity rate by body mass index (BMI), 2014-2025 (Percentage)</a:t>
            </a:r>
            <a:endParaRPr lang="en-US" sz="1200" b="0"/>
          </a:p>
          <a:p>
            <a:pPr>
              <a:defRPr sz="1400">
                <a:latin typeface="Calibri"/>
                <a:ea typeface="Calibri"/>
                <a:cs typeface="Calibri"/>
              </a:defRPr>
            </a:pPr>
            <a:r>
              <a:rPr lang="en-US" sz="1200" b="0"/>
              <a:t>SDG ind 02_10: freq=Annual, bmi=Overweight</a:t>
            </a:r>
          </a:p>
        </c:rich>
      </c:tx>
      <c:layout/>
      <c:overlay val="0"/>
    </c:title>
    <c:autoTitleDeleted val="0"/>
    <c:plotArea>
      <c:layout/>
      <c:lineChart>
        <c:grouping val="standard"/>
        <c:varyColors val="0"/>
        <c:ser>
          <c:idx val="0"/>
          <c:order val="0"/>
          <c:tx>
            <c:strRef>
              <c:f>'02_10'!$A$23</c:f>
              <c:strCache>
                <c:ptCount val="1"/>
                <c:pt idx="0">
                  <c:v>European Union - 27 countries (from 2020)</c:v>
                </c:pt>
              </c:strCache>
            </c:strRef>
          </c:tx>
          <c:cat>
            <c:numRef>
              <c:f>'02_10'!$B$22:$F$22</c:f>
              <c:numCache>
                <c:formatCode>General</c:formatCode>
                <c:ptCount val="5"/>
                <c:pt idx="0">
                  <c:v>2014</c:v>
                </c:pt>
                <c:pt idx="1">
                  <c:v>2017</c:v>
                </c:pt>
                <c:pt idx="2">
                  <c:v>2019</c:v>
                </c:pt>
                <c:pt idx="3">
                  <c:v>2022</c:v>
                </c:pt>
                <c:pt idx="4">
                  <c:v>2025</c:v>
                </c:pt>
              </c:numCache>
            </c:numRef>
          </c:cat>
          <c:val>
            <c:numRef>
              <c:f>'02_10'!$B$23:$F$23</c:f>
              <c:numCache>
                <c:formatCode>General</c:formatCode>
                <c:ptCount val="5"/>
                <c:pt idx="0">
                  <c:v>51.1</c:v>
                </c:pt>
                <c:pt idx="1">
                  <c:v>52</c:v>
                </c:pt>
                <c:pt idx="2">
                  <c:v>52.7</c:v>
                </c:pt>
                <c:pt idx="3">
                  <c:v>51.3</c:v>
                </c:pt>
                <c:pt idx="4">
                  <c:v>0</c:v>
                </c:pt>
              </c:numCache>
            </c:numRef>
          </c:val>
          <c:smooth val="0"/>
        </c:ser>
        <c:ser>
          <c:idx val="1"/>
          <c:order val="1"/>
          <c:tx>
            <c:strRef>
              <c:f>'02_10'!$A$24</c:f>
              <c:strCache>
                <c:ptCount val="1"/>
                <c:pt idx="0">
                  <c:v>Netherlands</c:v>
                </c:pt>
              </c:strCache>
            </c:strRef>
          </c:tx>
          <c:cat>
            <c:numRef>
              <c:f>'02_10'!$B$22:$F$22</c:f>
              <c:numCache>
                <c:formatCode>General</c:formatCode>
                <c:ptCount val="5"/>
                <c:pt idx="0">
                  <c:v>2014</c:v>
                </c:pt>
                <c:pt idx="1">
                  <c:v>2017</c:v>
                </c:pt>
                <c:pt idx="2">
                  <c:v>2019</c:v>
                </c:pt>
                <c:pt idx="3">
                  <c:v>2022</c:v>
                </c:pt>
                <c:pt idx="4">
                  <c:v>2025</c:v>
                </c:pt>
              </c:numCache>
            </c:numRef>
          </c:cat>
          <c:val>
            <c:numRef>
              <c:f>'02_10'!$B$24:$F$24</c:f>
              <c:numCache>
                <c:formatCode>General</c:formatCode>
                <c:ptCount val="5"/>
                <c:pt idx="0">
                  <c:v>49.4</c:v>
                </c:pt>
                <c:pt idx="1">
                  <c:v>46.9</c:v>
                </c:pt>
                <c:pt idx="2">
                  <c:v>50</c:v>
                </c:pt>
                <c:pt idx="3">
                  <c:v>47.6</c:v>
                </c:pt>
                <c:pt idx="4">
                  <c:v>48.6</c:v>
                </c:pt>
              </c:numCache>
            </c:numRef>
          </c:val>
          <c:smooth val="0"/>
        </c:ser>
        <c:ser>
          <c:idx val="2"/>
          <c:order val="2"/>
          <c:tx>
            <c:strRef>
              <c:f>'02_10'!$A$25</c:f>
              <c:strCache>
                <c:ptCount val="1"/>
                <c:pt idx="0">
                  <c:v>Poland</c:v>
                </c:pt>
              </c:strCache>
            </c:strRef>
          </c:tx>
          <c:cat>
            <c:numRef>
              <c:f>'02_10'!$B$22:$F$22</c:f>
              <c:numCache>
                <c:formatCode>General</c:formatCode>
                <c:ptCount val="5"/>
                <c:pt idx="0">
                  <c:v>2014</c:v>
                </c:pt>
                <c:pt idx="1">
                  <c:v>2017</c:v>
                </c:pt>
                <c:pt idx="2">
                  <c:v>2019</c:v>
                </c:pt>
                <c:pt idx="3">
                  <c:v>2022</c:v>
                </c:pt>
                <c:pt idx="4">
                  <c:v>2025</c:v>
                </c:pt>
              </c:numCache>
            </c:numRef>
          </c:cat>
          <c:val>
            <c:numRef>
              <c:f>'02_10'!$B$25:$F$25</c:f>
              <c:numCache>
                <c:formatCode>General</c:formatCode>
                <c:ptCount val="5"/>
                <c:pt idx="0">
                  <c:v>54.7</c:v>
                </c:pt>
                <c:pt idx="1">
                  <c:v>56.1</c:v>
                </c:pt>
                <c:pt idx="2">
                  <c:v>58.1</c:v>
                </c:pt>
                <c:pt idx="3">
                  <c:v>58.4</c:v>
                </c:pt>
                <c:pt idx="4">
                  <c:v>58.8</c:v>
                </c:pt>
              </c:numCache>
            </c:numRef>
          </c:val>
          <c:smooth val="0"/>
        </c:ser>
        <c:ser>
          <c:idx val="3"/>
          <c:order val="3"/>
          <c:tx>
            <c:strRef>
              <c:f>'02_10'!$A$26</c:f>
              <c:strCache>
                <c:ptCount val="1"/>
                <c:pt idx="0">
                  <c:v>Serbia</c:v>
                </c:pt>
              </c:strCache>
            </c:strRef>
          </c:tx>
          <c:cat>
            <c:numRef>
              <c:f>'02_10'!$B$22:$F$22</c:f>
              <c:numCache>
                <c:formatCode>General</c:formatCode>
                <c:ptCount val="5"/>
                <c:pt idx="0">
                  <c:v>2014</c:v>
                </c:pt>
                <c:pt idx="1">
                  <c:v>2017</c:v>
                </c:pt>
                <c:pt idx="2">
                  <c:v>2019</c:v>
                </c:pt>
                <c:pt idx="3">
                  <c:v>2022</c:v>
                </c:pt>
                <c:pt idx="4">
                  <c:v>2025</c:v>
                </c:pt>
              </c:numCache>
            </c:numRef>
          </c:cat>
          <c:val>
            <c:numRef>
              <c:f>'02_10'!$B$26:$F$26</c:f>
              <c:numCache>
                <c:formatCode>General</c:formatCode>
                <c:ptCount val="5"/>
                <c:pt idx="0">
                  <c:v>0</c:v>
                </c:pt>
                <c:pt idx="1">
                  <c:v>49.5</c:v>
                </c:pt>
                <c:pt idx="2">
                  <c:v>53.6</c:v>
                </c:pt>
                <c:pt idx="3">
                  <c:v>52.4</c:v>
                </c:pt>
                <c:pt idx="4">
                  <c:v>0</c:v>
                </c:pt>
              </c:numCache>
            </c:numRef>
          </c:val>
          <c:smooth val="0"/>
        </c:ser>
        <c:dLbls>
          <c:showLegendKey val="0"/>
          <c:showVal val="0"/>
          <c:showCatName val="0"/>
          <c:showSerName val="0"/>
          <c:showPercent val="0"/>
          <c:showBubbleSize val="0"/>
        </c:dLbls>
        <c:marker val="1"/>
        <c:smooth val="0"/>
        <c:axId val="118803840"/>
        <c:axId val="118805632"/>
      </c:lineChart>
      <c:catAx>
        <c:axId val="118803840"/>
        <c:scaling>
          <c:orientation val="minMax"/>
        </c:scaling>
        <c:delete val="0"/>
        <c:axPos val="b"/>
        <c:numFmt formatCode="General" sourceLinked="1"/>
        <c:majorTickMark val="out"/>
        <c:minorTickMark val="none"/>
        <c:tickLblPos val="nextTo"/>
        <c:crossAx val="118805632"/>
        <c:crosses val="autoZero"/>
        <c:auto val="1"/>
        <c:lblAlgn val="ctr"/>
        <c:lblOffset val="100"/>
        <c:noMultiLvlLbl val="0"/>
      </c:catAx>
      <c:valAx>
        <c:axId val="1188056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8803840"/>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Gross value added in environmental goods and services sector, 2010-2024 (Percentage of gross domestic product (GDP))</a:t>
            </a:r>
            <a:endParaRPr lang="en-US" sz="1200" b="0"/>
          </a:p>
          <a:p>
            <a:pPr>
              <a:defRPr sz="1400">
                <a:latin typeface="Calibri"/>
                <a:ea typeface="Calibri"/>
                <a:cs typeface="Calibri"/>
              </a:defRPr>
            </a:pPr>
            <a:r>
              <a:rPr lang="en-US" sz="1200" b="0"/>
              <a:t>SDG ind 12_61: freq=Annual, nace_r2=Total - all NACE activities, env_pa=Total environmental purposes, na_item=Value added, gross, ty=To...</a:t>
            </a:r>
          </a:p>
        </c:rich>
      </c:tx>
      <c:layout/>
      <c:overlay val="0"/>
    </c:title>
    <c:autoTitleDeleted val="0"/>
    <c:plotArea>
      <c:layout/>
      <c:lineChart>
        <c:grouping val="standard"/>
        <c:varyColors val="0"/>
        <c:ser>
          <c:idx val="0"/>
          <c:order val="0"/>
          <c:tx>
            <c:strRef>
              <c:f>'12_61'!$A$36</c:f>
              <c:strCache>
                <c:ptCount val="1"/>
                <c:pt idx="0">
                  <c:v>European Union - 27 countries (from 2020)</c:v>
                </c:pt>
              </c:strCache>
            </c:strRef>
          </c:tx>
          <c:cat>
            <c:numRef>
              <c:f>'12_61'!$B$35:$P$35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'12_61'!$B$36:$P$36</c:f>
              <c:numCache>
                <c:formatCode>General</c:formatCode>
                <c:ptCount val="15"/>
                <c:pt idx="0">
                  <c:v>0</c:v>
                </c:pt>
                <c:pt idx="1">
                  <c:v>0</c:v>
                </c:pt>
                <c:pt idx="2">
                  <c:v>0</c:v>
                </c:pt>
                <c:pt idx="3">
                  <c:v>0</c:v>
                </c:pt>
                <c:pt idx="4">
                  <c:v>2.14</c:v>
                </c:pt>
                <c:pt idx="5">
                  <c:v>2.14</c:v>
                </c:pt>
                <c:pt idx="6">
                  <c:v>2.15</c:v>
                </c:pt>
                <c:pt idx="7">
                  <c:v>2.2000000000000002</c:v>
                </c:pt>
                <c:pt idx="8">
                  <c:v>2.2200000000000002</c:v>
                </c:pt>
                <c:pt idx="9">
                  <c:v>2.2400000000000002</c:v>
                </c:pt>
                <c:pt idx="10">
                  <c:v>2.4700000000000002</c:v>
                </c:pt>
                <c:pt idx="11">
                  <c:v>2.63</c:v>
                </c:pt>
                <c:pt idx="12">
                  <c:v>2.84</c:v>
                </c:pt>
                <c:pt idx="13">
                  <c:v>2.85</c:v>
                </c:pt>
                <c:pt idx="14">
                  <c:v>0</c:v>
                </c:pt>
              </c:numCache>
            </c:numRef>
          </c:val>
          <c:smooth val="0"/>
        </c:ser>
        <c:ser>
          <c:idx val="1"/>
          <c:order val="1"/>
          <c:tx>
            <c:strRef>
              <c:f>'12_61'!$A$37</c:f>
              <c:strCache>
                <c:ptCount val="1"/>
                <c:pt idx="0">
                  <c:v>Netherlands</c:v>
                </c:pt>
              </c:strCache>
            </c:strRef>
          </c:tx>
          <c:cat>
            <c:numRef>
              <c:f>'12_61'!$B$35:$P$35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'12_61'!$B$37:$P$37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2.79</c:v>
                </c:pt>
                <c:pt idx="12">
                  <c:v>2.93</c:v>
                </c:pt>
                <c:pt idx="13">
                  <c:v>3.35</c:v>
                </c:pt>
                <c:pt idx="14">
                  <c:v>0</c:v>
                </c:pt>
              </c:numCache>
            </c:numRef>
          </c:val>
          <c:smooth val="0"/>
        </c:ser>
        <c:ser>
          <c:idx val="2"/>
          <c:order val="2"/>
          <c:tx>
            <c:strRef>
              <c:f>'12_61'!$A$38</c:f>
              <c:strCache>
                <c:ptCount val="1"/>
                <c:pt idx="0">
                  <c:v>Poland</c:v>
                </c:pt>
              </c:strCache>
            </c:strRef>
          </c:tx>
          <c:cat>
            <c:numRef>
              <c:f>'12_61'!$B$35:$P$35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'12_61'!$B$38:$P$38</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2.15</c:v>
                </c:pt>
                <c:pt idx="12">
                  <c:v>2.14</c:v>
                </c:pt>
                <c:pt idx="13">
                  <c:v>2.2999999999999998</c:v>
                </c:pt>
                <c:pt idx="14">
                  <c:v>0</c:v>
                </c:pt>
              </c:numCache>
            </c:numRef>
          </c:val>
          <c:smooth val="0"/>
        </c:ser>
        <c:ser>
          <c:idx val="3"/>
          <c:order val="3"/>
          <c:tx>
            <c:strRef>
              <c:f>'12_61'!$A$39</c:f>
              <c:strCache>
                <c:ptCount val="1"/>
                <c:pt idx="0">
                  <c:v>Serbia</c:v>
                </c:pt>
              </c:strCache>
            </c:strRef>
          </c:tx>
          <c:cat>
            <c:numRef>
              <c:f>'12_61'!$B$35:$P$35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'12_61'!$B$39:$P$39</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0.84</c:v>
                </c:pt>
                <c:pt idx="12">
                  <c:v>0.93</c:v>
                </c:pt>
                <c:pt idx="13">
                  <c:v>0.81</c:v>
                </c:pt>
                <c:pt idx="14">
                  <c:v>0</c:v>
                </c:pt>
              </c:numCache>
            </c:numRef>
          </c:val>
          <c:smooth val="0"/>
        </c:ser>
        <c:dLbls>
          <c:showLegendKey val="0"/>
          <c:showVal val="0"/>
          <c:showCatName val="0"/>
          <c:showSerName val="0"/>
          <c:showPercent val="0"/>
          <c:showBubbleSize val="0"/>
        </c:dLbls>
        <c:marker val="1"/>
        <c:smooth val="0"/>
        <c:axId val="209987840"/>
        <c:axId val="209993728"/>
      </c:lineChart>
      <c:catAx>
        <c:axId val="209987840"/>
        <c:scaling>
          <c:orientation val="minMax"/>
        </c:scaling>
        <c:delete val="0"/>
        <c:axPos val="b"/>
        <c:numFmt formatCode="General" sourceLinked="1"/>
        <c:majorTickMark val="out"/>
        <c:minorTickMark val="none"/>
        <c:tickLblPos val="nextTo"/>
        <c:crossAx val="209993728"/>
        <c:crosses val="autoZero"/>
        <c:auto val="1"/>
        <c:lblAlgn val="ctr"/>
        <c:lblOffset val="100"/>
        <c:noMultiLvlLbl val="0"/>
      </c:catAx>
      <c:valAx>
        <c:axId val="2099937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9987840"/>
        <c:crosses val="autoZero"/>
        <c:crossBetween val="between"/>
      </c:valAx>
    </c:plotArea>
    <c:legend>
      <c:legendPos val="b"/>
      <c:layout/>
      <c:overlay val="0"/>
    </c:legend>
    <c:plotVisOnly val="1"/>
    <c:dispBlanksAs val="gap"/>
    <c:showDLblsOverMax val="0"/>
  </c:chart>
  <c:spPr>
    <a:ln>
      <a:solidFill>
        <a:srgbClr val="BF8B2E"/>
      </a:solidFill>
      <a:prstDash val="solid"/>
    </a:ln>
  </c:sp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Domestic net greenhouse gas emissions, 2010-2024 (Million tonnes of CO2 equivalent)</a:t>
            </a:r>
            <a:endParaRPr lang="en-US" sz="1200" b="0"/>
          </a:p>
          <a:p>
            <a:pPr>
              <a:defRPr sz="1400">
                <a:latin typeface="Calibri"/>
                <a:ea typeface="Calibri"/>
                <a:cs typeface="Calibri"/>
              </a:defRPr>
            </a:pPr>
            <a:r>
              <a:rPr lang="en-US" sz="1200" b="0"/>
              <a:t>SDG ind 13_10: freq=Annual, src_crf=Total (excluding memo items)</a:t>
            </a:r>
          </a:p>
        </c:rich>
      </c:tx>
      <c:layout/>
      <c:overlay val="0"/>
    </c:title>
    <c:autoTitleDeleted val="0"/>
    <c:plotArea>
      <c:layout/>
      <c:lineChart>
        <c:grouping val="standard"/>
        <c:varyColors val="0"/>
        <c:ser>
          <c:idx val="0"/>
          <c:order val="0"/>
          <c:tx>
            <c:strRef>
              <c:f>'13_10'!$A$23</c:f>
              <c:strCache>
                <c:ptCount val="1"/>
                <c:pt idx="0">
                  <c:v>Netherlands</c:v>
                </c:pt>
              </c:strCache>
            </c:strRef>
          </c:tx>
          <c:cat>
            <c:numRef>
              <c:f>'13_10'!$B$22:$P$22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'13_10'!$B$23:$P$23</c:f>
              <c:numCache>
                <c:formatCode>General</c:formatCode>
                <c:ptCount val="15"/>
                <c:pt idx="0">
                  <c:v>219.4</c:v>
                </c:pt>
                <c:pt idx="1">
                  <c:v>205.5</c:v>
                </c:pt>
                <c:pt idx="2">
                  <c:v>201</c:v>
                </c:pt>
                <c:pt idx="3">
                  <c:v>199.9</c:v>
                </c:pt>
                <c:pt idx="4">
                  <c:v>192.6</c:v>
                </c:pt>
                <c:pt idx="5">
                  <c:v>199.9</c:v>
                </c:pt>
                <c:pt idx="6">
                  <c:v>200.2</c:v>
                </c:pt>
                <c:pt idx="7">
                  <c:v>196.7</c:v>
                </c:pt>
                <c:pt idx="8">
                  <c:v>191.4</c:v>
                </c:pt>
                <c:pt idx="9">
                  <c:v>185.3</c:v>
                </c:pt>
                <c:pt idx="10">
                  <c:v>168.3</c:v>
                </c:pt>
                <c:pt idx="11">
                  <c:v>170.6</c:v>
                </c:pt>
                <c:pt idx="12">
                  <c:v>157</c:v>
                </c:pt>
                <c:pt idx="13">
                  <c:v>146.4</c:v>
                </c:pt>
                <c:pt idx="14">
                  <c:v>145.6</c:v>
                </c:pt>
              </c:numCache>
            </c:numRef>
          </c:val>
          <c:smooth val="0"/>
        </c:ser>
        <c:ser>
          <c:idx val="1"/>
          <c:order val="1"/>
          <c:tx>
            <c:strRef>
              <c:f>'13_10'!$A$24</c:f>
              <c:strCache>
                <c:ptCount val="1"/>
                <c:pt idx="0">
                  <c:v>Poland</c:v>
                </c:pt>
              </c:strCache>
            </c:strRef>
          </c:tx>
          <c:cat>
            <c:numRef>
              <c:f>'13_10'!$B$22:$P$22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'13_10'!$B$24:$P$24</c:f>
              <c:numCache>
                <c:formatCode>General</c:formatCode>
                <c:ptCount val="15"/>
                <c:pt idx="0">
                  <c:v>367.9</c:v>
                </c:pt>
                <c:pt idx="1">
                  <c:v>361</c:v>
                </c:pt>
                <c:pt idx="2">
                  <c:v>353.1</c:v>
                </c:pt>
                <c:pt idx="3">
                  <c:v>346.9</c:v>
                </c:pt>
                <c:pt idx="4">
                  <c:v>341.9</c:v>
                </c:pt>
                <c:pt idx="5">
                  <c:v>348.1</c:v>
                </c:pt>
                <c:pt idx="6">
                  <c:v>352.2</c:v>
                </c:pt>
                <c:pt idx="7">
                  <c:v>366.1</c:v>
                </c:pt>
                <c:pt idx="8">
                  <c:v>366.7</c:v>
                </c:pt>
                <c:pt idx="9">
                  <c:v>363</c:v>
                </c:pt>
                <c:pt idx="10">
                  <c:v>347.2</c:v>
                </c:pt>
                <c:pt idx="11">
                  <c:v>374.4</c:v>
                </c:pt>
                <c:pt idx="12">
                  <c:v>344.4</c:v>
                </c:pt>
                <c:pt idx="13">
                  <c:v>315.8</c:v>
                </c:pt>
                <c:pt idx="14">
                  <c:v>298.8</c:v>
                </c:pt>
              </c:numCache>
            </c:numRef>
          </c:val>
          <c:smooth val="0"/>
        </c:ser>
        <c:dLbls>
          <c:showLegendKey val="0"/>
          <c:showVal val="0"/>
          <c:showCatName val="0"/>
          <c:showSerName val="0"/>
          <c:showPercent val="0"/>
          <c:showBubbleSize val="0"/>
        </c:dLbls>
        <c:marker val="1"/>
        <c:smooth val="0"/>
        <c:axId val="196433408"/>
        <c:axId val="196434944"/>
      </c:lineChart>
      <c:catAx>
        <c:axId val="196433408"/>
        <c:scaling>
          <c:orientation val="minMax"/>
        </c:scaling>
        <c:delete val="0"/>
        <c:axPos val="b"/>
        <c:numFmt formatCode="General" sourceLinked="1"/>
        <c:majorTickMark val="out"/>
        <c:minorTickMark val="none"/>
        <c:tickLblPos val="nextTo"/>
        <c:crossAx val="196434944"/>
        <c:crosses val="autoZero"/>
        <c:auto val="1"/>
        <c:lblAlgn val="ctr"/>
        <c:lblOffset val="100"/>
        <c:noMultiLvlLbl val="0"/>
      </c:catAx>
      <c:valAx>
        <c:axId val="1964349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96433408"/>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Domestic net greenhouse gas emissions, 2010-2024 (Tonnes per capita)</a:t>
            </a:r>
            <a:endParaRPr lang="en-US" sz="1200" b="0"/>
          </a:p>
          <a:p>
            <a:pPr>
              <a:defRPr sz="1400">
                <a:latin typeface="Calibri"/>
                <a:ea typeface="Calibri"/>
                <a:cs typeface="Calibri"/>
              </a:defRPr>
            </a:pPr>
            <a:r>
              <a:rPr lang="en-US" sz="1200" b="0"/>
              <a:t>SDG ind 13_10: freq=Annual, src_crf=Total (excluding memo items)</a:t>
            </a:r>
          </a:p>
        </c:rich>
      </c:tx>
      <c:layout/>
      <c:overlay val="0"/>
    </c:title>
    <c:autoTitleDeleted val="0"/>
    <c:plotArea>
      <c:layout/>
      <c:lineChart>
        <c:grouping val="standard"/>
        <c:varyColors val="0"/>
        <c:ser>
          <c:idx val="0"/>
          <c:order val="0"/>
          <c:tx>
            <c:strRef>
              <c:f>'13_10'!$A$32</c:f>
              <c:strCache>
                <c:ptCount val="1"/>
                <c:pt idx="0">
                  <c:v>Netherlands</c:v>
                </c:pt>
              </c:strCache>
            </c:strRef>
          </c:tx>
          <c:cat>
            <c:numRef>
              <c:f>'13_10'!$B$31:$P$31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'13_10'!$B$32:$P$32</c:f>
              <c:numCache>
                <c:formatCode>General</c:formatCode>
                <c:ptCount val="15"/>
                <c:pt idx="0">
                  <c:v>13.2</c:v>
                </c:pt>
                <c:pt idx="1">
                  <c:v>12.3</c:v>
                </c:pt>
                <c:pt idx="2">
                  <c:v>12</c:v>
                </c:pt>
                <c:pt idx="3">
                  <c:v>11.9</c:v>
                </c:pt>
                <c:pt idx="4">
                  <c:v>11.4</c:v>
                </c:pt>
                <c:pt idx="5">
                  <c:v>11.8</c:v>
                </c:pt>
                <c:pt idx="6">
                  <c:v>11.8</c:v>
                </c:pt>
                <c:pt idx="7">
                  <c:v>11.5</c:v>
                </c:pt>
                <c:pt idx="8">
                  <c:v>11.1</c:v>
                </c:pt>
                <c:pt idx="9">
                  <c:v>10.7</c:v>
                </c:pt>
                <c:pt idx="10">
                  <c:v>9.6999999999999993</c:v>
                </c:pt>
                <c:pt idx="11">
                  <c:v>9.6999999999999993</c:v>
                </c:pt>
                <c:pt idx="12">
                  <c:v>8.9</c:v>
                </c:pt>
                <c:pt idx="13">
                  <c:v>8.1999999999999993</c:v>
                </c:pt>
                <c:pt idx="14">
                  <c:v>8.1</c:v>
                </c:pt>
              </c:numCache>
            </c:numRef>
          </c:val>
          <c:smooth val="0"/>
        </c:ser>
        <c:ser>
          <c:idx val="1"/>
          <c:order val="1"/>
          <c:tx>
            <c:strRef>
              <c:f>'13_10'!$A$33</c:f>
              <c:strCache>
                <c:ptCount val="1"/>
                <c:pt idx="0">
                  <c:v>Poland</c:v>
                </c:pt>
              </c:strCache>
            </c:strRef>
          </c:tx>
          <c:cat>
            <c:numRef>
              <c:f>'13_10'!$B$31:$P$31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'13_10'!$B$33:$P$33</c:f>
              <c:numCache>
                <c:formatCode>General</c:formatCode>
                <c:ptCount val="15"/>
                <c:pt idx="0">
                  <c:v>9.6999999999999993</c:v>
                </c:pt>
                <c:pt idx="1">
                  <c:v>9.5</c:v>
                </c:pt>
                <c:pt idx="2">
                  <c:v>9.3000000000000007</c:v>
                </c:pt>
                <c:pt idx="3">
                  <c:v>9.1</c:v>
                </c:pt>
                <c:pt idx="4">
                  <c:v>9</c:v>
                </c:pt>
                <c:pt idx="5">
                  <c:v>9.1999999999999993</c:v>
                </c:pt>
                <c:pt idx="6">
                  <c:v>9.3000000000000007</c:v>
                </c:pt>
                <c:pt idx="7">
                  <c:v>9.6</c:v>
                </c:pt>
                <c:pt idx="8">
                  <c:v>9.6999999999999993</c:v>
                </c:pt>
                <c:pt idx="9">
                  <c:v>9.6</c:v>
                </c:pt>
                <c:pt idx="10">
                  <c:v>9.3000000000000007</c:v>
                </c:pt>
                <c:pt idx="11">
                  <c:v>10.1</c:v>
                </c:pt>
                <c:pt idx="12">
                  <c:v>9.4</c:v>
                </c:pt>
                <c:pt idx="13">
                  <c:v>8.6</c:v>
                </c:pt>
                <c:pt idx="14">
                  <c:v>8.1999999999999993</c:v>
                </c:pt>
              </c:numCache>
            </c:numRef>
          </c:val>
          <c:smooth val="0"/>
        </c:ser>
        <c:dLbls>
          <c:showLegendKey val="0"/>
          <c:showVal val="0"/>
          <c:showCatName val="0"/>
          <c:showSerName val="0"/>
          <c:showPercent val="0"/>
          <c:showBubbleSize val="0"/>
        </c:dLbls>
        <c:marker val="1"/>
        <c:smooth val="0"/>
        <c:axId val="209781120"/>
        <c:axId val="209799424"/>
      </c:lineChart>
      <c:catAx>
        <c:axId val="209781120"/>
        <c:scaling>
          <c:orientation val="minMax"/>
        </c:scaling>
        <c:delete val="0"/>
        <c:axPos val="b"/>
        <c:numFmt formatCode="General" sourceLinked="1"/>
        <c:majorTickMark val="out"/>
        <c:minorTickMark val="none"/>
        <c:tickLblPos val="nextTo"/>
        <c:crossAx val="209799424"/>
        <c:crosses val="autoZero"/>
        <c:auto val="1"/>
        <c:lblAlgn val="ctr"/>
        <c:lblOffset val="100"/>
        <c:noMultiLvlLbl val="0"/>
      </c:catAx>
      <c:valAx>
        <c:axId val="2097994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9781120"/>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Domestic net greenhouse gas emissions, 2010-2024 (Index, 1990=100)</a:t>
            </a:r>
            <a:endParaRPr sz="1200" b="0"/>
          </a:p>
          <a:p>
            <a:pPr>
              <a:defRPr sz="1400">
                <a:latin typeface="Calibri"/>
                <a:ea typeface="Calibri"/>
                <a:cs typeface="Calibri"/>
              </a:defRPr>
            </a:pPr>
            <a:r>
              <a:rPr sz="1200" b="0"/>
              <a:t>SDG ind 13_10: freq=Annual, src_crf=Total (excluding memo items)</a:t>
            </a:r>
          </a:p>
        </c:rich>
      </c:tx>
      <c:overlay val="0"/>
    </c:title>
    <c:autoTitleDeleted val="0"/>
    <c:plotArea>
      <c:layout/>
      <c:lineChart>
        <c:grouping val="standard"/>
        <c:varyColors val="0"/>
        <c:ser>
          <c:idx val="0"/>
          <c:order val="0"/>
          <c:tx>
            <c:strRef>
              <c:f>'13_10'!$A$41</c:f>
              <c:strCache>
                <c:ptCount val="1"/>
                <c:pt idx="0">
                  <c:v>Netherlands</c:v>
                </c:pt>
              </c:strCache>
            </c:strRef>
          </c:tx>
          <c:cat>
            <c:numRef>
              <c:f>'13_10'!$B$40:$P$40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'13_10'!$B$41:$P$41</c:f>
              <c:numCache>
                <c:formatCode>General</c:formatCode>
                <c:ptCount val="15"/>
                <c:pt idx="0">
                  <c:v>96.4</c:v>
                </c:pt>
                <c:pt idx="1">
                  <c:v>90.3</c:v>
                </c:pt>
                <c:pt idx="2">
                  <c:v>88.3</c:v>
                </c:pt>
                <c:pt idx="3">
                  <c:v>87.9</c:v>
                </c:pt>
                <c:pt idx="4">
                  <c:v>84.6</c:v>
                </c:pt>
                <c:pt idx="5">
                  <c:v>87.9</c:v>
                </c:pt>
                <c:pt idx="6">
                  <c:v>88</c:v>
                </c:pt>
                <c:pt idx="7">
                  <c:v>86.4</c:v>
                </c:pt>
                <c:pt idx="8">
                  <c:v>84.1</c:v>
                </c:pt>
                <c:pt idx="9">
                  <c:v>81.400000000000006</c:v>
                </c:pt>
                <c:pt idx="10">
                  <c:v>74</c:v>
                </c:pt>
                <c:pt idx="11">
                  <c:v>75</c:v>
                </c:pt>
                <c:pt idx="12">
                  <c:v>69</c:v>
                </c:pt>
                <c:pt idx="13">
                  <c:v>64.400000000000006</c:v>
                </c:pt>
                <c:pt idx="14">
                  <c:v>64</c:v>
                </c:pt>
              </c:numCache>
            </c:numRef>
          </c:val>
          <c:smooth val="0"/>
        </c:ser>
        <c:ser>
          <c:idx val="1"/>
          <c:order val="1"/>
          <c:tx>
            <c:strRef>
              <c:f>'13_10'!$A$42</c:f>
              <c:strCache>
                <c:ptCount val="1"/>
                <c:pt idx="0">
                  <c:v>Poland</c:v>
                </c:pt>
              </c:strCache>
            </c:strRef>
          </c:tx>
          <c:cat>
            <c:numRef>
              <c:f>'13_10'!$B$40:$P$40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'13_10'!$B$42:$P$42</c:f>
              <c:numCache>
                <c:formatCode>General</c:formatCode>
                <c:ptCount val="15"/>
                <c:pt idx="0">
                  <c:v>83.1</c:v>
                </c:pt>
                <c:pt idx="1">
                  <c:v>81.5</c:v>
                </c:pt>
                <c:pt idx="2">
                  <c:v>79.7</c:v>
                </c:pt>
                <c:pt idx="3">
                  <c:v>78.3</c:v>
                </c:pt>
                <c:pt idx="4">
                  <c:v>77.2</c:v>
                </c:pt>
                <c:pt idx="5">
                  <c:v>78.599999999999994</c:v>
                </c:pt>
                <c:pt idx="6">
                  <c:v>79.5</c:v>
                </c:pt>
                <c:pt idx="7">
                  <c:v>82.7</c:v>
                </c:pt>
                <c:pt idx="8">
                  <c:v>82.8</c:v>
                </c:pt>
                <c:pt idx="9">
                  <c:v>82</c:v>
                </c:pt>
                <c:pt idx="10">
                  <c:v>78.400000000000006</c:v>
                </c:pt>
                <c:pt idx="11">
                  <c:v>84.5</c:v>
                </c:pt>
                <c:pt idx="12">
                  <c:v>77.8</c:v>
                </c:pt>
                <c:pt idx="13">
                  <c:v>71.3</c:v>
                </c:pt>
                <c:pt idx="14">
                  <c:v>67.5</c:v>
                </c:pt>
              </c:numCache>
            </c:numRef>
          </c:val>
          <c:smooth val="0"/>
        </c:ser>
        <c:dLbls>
          <c:showLegendKey val="0"/>
          <c:showVal val="0"/>
          <c:showCatName val="0"/>
          <c:showSerName val="0"/>
          <c:showPercent val="0"/>
          <c:showBubbleSize val="0"/>
        </c:dLbls>
        <c:marker val="1"/>
        <c:smooth val="0"/>
        <c:axId val="211350656"/>
        <c:axId val="211352192"/>
      </c:lineChart>
      <c:catAx>
        <c:axId val="211350656"/>
        <c:scaling>
          <c:orientation val="minMax"/>
        </c:scaling>
        <c:delete val="0"/>
        <c:axPos val="b"/>
        <c:numFmt formatCode="General" sourceLinked="1"/>
        <c:majorTickMark val="out"/>
        <c:minorTickMark val="none"/>
        <c:tickLblPos val="nextTo"/>
        <c:crossAx val="211352192"/>
        <c:crosses val="autoZero"/>
        <c:auto val="1"/>
        <c:lblAlgn val="ctr"/>
        <c:lblOffset val="100"/>
        <c:noMultiLvlLbl val="0"/>
      </c:catAx>
      <c:valAx>
        <c:axId val="2113521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1350656"/>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Domestic net greenhouse gas emissions, 2010-2024 (Million tonnes of CO2 equivalent)</a:t>
            </a:r>
            <a:endParaRPr sz="1200" b="0"/>
          </a:p>
          <a:p>
            <a:pPr>
              <a:defRPr sz="1400">
                <a:latin typeface="Calibri"/>
                <a:ea typeface="Calibri"/>
                <a:cs typeface="Calibri"/>
              </a:defRPr>
            </a:pPr>
            <a:r>
              <a:rPr sz="1200" b="0"/>
              <a:t>SDG ind 13_10: freq=Annual, src_crf=Total (excluding LULUCF and memo items)</a:t>
            </a:r>
          </a:p>
        </c:rich>
      </c:tx>
      <c:overlay val="0"/>
    </c:title>
    <c:autoTitleDeleted val="0"/>
    <c:plotArea>
      <c:layout/>
      <c:lineChart>
        <c:grouping val="standard"/>
        <c:varyColors val="0"/>
        <c:ser>
          <c:idx val="0"/>
          <c:order val="0"/>
          <c:tx>
            <c:strRef>
              <c:f>'13_10'!$A$50</c:f>
              <c:strCache>
                <c:ptCount val="1"/>
                <c:pt idx="0">
                  <c:v>Netherlands</c:v>
                </c:pt>
              </c:strCache>
            </c:strRef>
          </c:tx>
          <c:cat>
            <c:numRef>
              <c:f>'13_10'!$B$49:$P$49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'13_10'!$B$50:$P$50</c:f>
              <c:numCache>
                <c:formatCode>General</c:formatCode>
                <c:ptCount val="15"/>
                <c:pt idx="0">
                  <c:v>214.9</c:v>
                </c:pt>
                <c:pt idx="1">
                  <c:v>200.7</c:v>
                </c:pt>
                <c:pt idx="2">
                  <c:v>196.4</c:v>
                </c:pt>
                <c:pt idx="3">
                  <c:v>195.8</c:v>
                </c:pt>
                <c:pt idx="4">
                  <c:v>187.5</c:v>
                </c:pt>
                <c:pt idx="5">
                  <c:v>194.6</c:v>
                </c:pt>
                <c:pt idx="6">
                  <c:v>195.2</c:v>
                </c:pt>
                <c:pt idx="7">
                  <c:v>192.5</c:v>
                </c:pt>
                <c:pt idx="8">
                  <c:v>187.4</c:v>
                </c:pt>
                <c:pt idx="9">
                  <c:v>181.5</c:v>
                </c:pt>
                <c:pt idx="10">
                  <c:v>165</c:v>
                </c:pt>
                <c:pt idx="11">
                  <c:v>167.2</c:v>
                </c:pt>
                <c:pt idx="12">
                  <c:v>153.6</c:v>
                </c:pt>
                <c:pt idx="13">
                  <c:v>142.6</c:v>
                </c:pt>
                <c:pt idx="14">
                  <c:v>142.5</c:v>
                </c:pt>
              </c:numCache>
            </c:numRef>
          </c:val>
          <c:smooth val="0"/>
        </c:ser>
        <c:ser>
          <c:idx val="1"/>
          <c:order val="1"/>
          <c:tx>
            <c:strRef>
              <c:f>'13_10'!$A$51</c:f>
              <c:strCache>
                <c:ptCount val="1"/>
                <c:pt idx="0">
                  <c:v>Poland</c:v>
                </c:pt>
              </c:strCache>
            </c:strRef>
          </c:tx>
          <c:cat>
            <c:numRef>
              <c:f>'13_10'!$B$49:$P$49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'13_10'!$B$51:$P$51</c:f>
              <c:numCache>
                <c:formatCode>General</c:formatCode>
                <c:ptCount val="15"/>
                <c:pt idx="0">
                  <c:v>406</c:v>
                </c:pt>
                <c:pt idx="1">
                  <c:v>404.5</c:v>
                </c:pt>
                <c:pt idx="2">
                  <c:v>397</c:v>
                </c:pt>
                <c:pt idx="3">
                  <c:v>393</c:v>
                </c:pt>
                <c:pt idx="4">
                  <c:v>380.4</c:v>
                </c:pt>
                <c:pt idx="5">
                  <c:v>383</c:v>
                </c:pt>
                <c:pt idx="6">
                  <c:v>393.9</c:v>
                </c:pt>
                <c:pt idx="7">
                  <c:v>408.5</c:v>
                </c:pt>
                <c:pt idx="8">
                  <c:v>408.5</c:v>
                </c:pt>
                <c:pt idx="9">
                  <c:v>386.2</c:v>
                </c:pt>
                <c:pt idx="10">
                  <c:v>371.3</c:v>
                </c:pt>
                <c:pt idx="11">
                  <c:v>399.3</c:v>
                </c:pt>
                <c:pt idx="12">
                  <c:v>380.8</c:v>
                </c:pt>
                <c:pt idx="13">
                  <c:v>348.4</c:v>
                </c:pt>
                <c:pt idx="14">
                  <c:v>331.7</c:v>
                </c:pt>
              </c:numCache>
            </c:numRef>
          </c:val>
          <c:smooth val="0"/>
        </c:ser>
        <c:dLbls>
          <c:showLegendKey val="0"/>
          <c:showVal val="0"/>
          <c:showCatName val="0"/>
          <c:showSerName val="0"/>
          <c:showPercent val="0"/>
          <c:showBubbleSize val="0"/>
        </c:dLbls>
        <c:marker val="1"/>
        <c:smooth val="0"/>
        <c:axId val="211450496"/>
        <c:axId val="211456384"/>
      </c:lineChart>
      <c:catAx>
        <c:axId val="211450496"/>
        <c:scaling>
          <c:orientation val="minMax"/>
        </c:scaling>
        <c:delete val="0"/>
        <c:axPos val="b"/>
        <c:numFmt formatCode="General" sourceLinked="1"/>
        <c:majorTickMark val="out"/>
        <c:minorTickMark val="none"/>
        <c:tickLblPos val="nextTo"/>
        <c:crossAx val="211456384"/>
        <c:crosses val="autoZero"/>
        <c:auto val="1"/>
        <c:lblAlgn val="ctr"/>
        <c:lblOffset val="100"/>
        <c:noMultiLvlLbl val="0"/>
      </c:catAx>
      <c:valAx>
        <c:axId val="2114563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1450496"/>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Domestic net greenhouse gas emissions, 2010-2024 (Tonnes per capita)</a:t>
            </a:r>
            <a:endParaRPr sz="1200" b="0"/>
          </a:p>
          <a:p>
            <a:pPr>
              <a:defRPr sz="1400">
                <a:latin typeface="Calibri"/>
                <a:ea typeface="Calibri"/>
                <a:cs typeface="Calibri"/>
              </a:defRPr>
            </a:pPr>
            <a:r>
              <a:rPr sz="1200" b="0"/>
              <a:t>SDG ind 13_10: freq=Annual, src_crf=Total (excluding LULUCF and memo items)</a:t>
            </a:r>
          </a:p>
        </c:rich>
      </c:tx>
      <c:overlay val="0"/>
    </c:title>
    <c:autoTitleDeleted val="0"/>
    <c:plotArea>
      <c:layout/>
      <c:lineChart>
        <c:grouping val="standard"/>
        <c:varyColors val="0"/>
        <c:ser>
          <c:idx val="0"/>
          <c:order val="0"/>
          <c:tx>
            <c:strRef>
              <c:f>'13_10'!$A$59</c:f>
              <c:strCache>
                <c:ptCount val="1"/>
                <c:pt idx="0">
                  <c:v>Netherlands</c:v>
                </c:pt>
              </c:strCache>
            </c:strRef>
          </c:tx>
          <c:cat>
            <c:numRef>
              <c:f>'13_10'!$B$58:$P$58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'13_10'!$B$59:$P$59</c:f>
              <c:numCache>
                <c:formatCode>General</c:formatCode>
                <c:ptCount val="15"/>
                <c:pt idx="0">
                  <c:v>12.9</c:v>
                </c:pt>
                <c:pt idx="1">
                  <c:v>12</c:v>
                </c:pt>
                <c:pt idx="2">
                  <c:v>11.7</c:v>
                </c:pt>
                <c:pt idx="3">
                  <c:v>11.7</c:v>
                </c:pt>
                <c:pt idx="4">
                  <c:v>11.1</c:v>
                </c:pt>
                <c:pt idx="5">
                  <c:v>11.5</c:v>
                </c:pt>
                <c:pt idx="6">
                  <c:v>11.5</c:v>
                </c:pt>
                <c:pt idx="7">
                  <c:v>11.2</c:v>
                </c:pt>
                <c:pt idx="8">
                  <c:v>10.9</c:v>
                </c:pt>
                <c:pt idx="9">
                  <c:v>10.5</c:v>
                </c:pt>
                <c:pt idx="10">
                  <c:v>9.5</c:v>
                </c:pt>
                <c:pt idx="11">
                  <c:v>9.5</c:v>
                </c:pt>
                <c:pt idx="12">
                  <c:v>8.6999999999999993</c:v>
                </c:pt>
                <c:pt idx="13">
                  <c:v>8</c:v>
                </c:pt>
                <c:pt idx="14">
                  <c:v>7.9</c:v>
                </c:pt>
              </c:numCache>
            </c:numRef>
          </c:val>
          <c:smooth val="0"/>
        </c:ser>
        <c:ser>
          <c:idx val="1"/>
          <c:order val="1"/>
          <c:tx>
            <c:strRef>
              <c:f>'13_10'!$A$60</c:f>
              <c:strCache>
                <c:ptCount val="1"/>
                <c:pt idx="0">
                  <c:v>Poland</c:v>
                </c:pt>
              </c:strCache>
            </c:strRef>
          </c:tx>
          <c:cat>
            <c:numRef>
              <c:f>'13_10'!$B$58:$P$58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'13_10'!$B$60:$P$60</c:f>
              <c:numCache>
                <c:formatCode>General</c:formatCode>
                <c:ptCount val="15"/>
                <c:pt idx="0">
                  <c:v>10.7</c:v>
                </c:pt>
                <c:pt idx="1">
                  <c:v>10.6</c:v>
                </c:pt>
                <c:pt idx="2">
                  <c:v>10.4</c:v>
                </c:pt>
                <c:pt idx="3">
                  <c:v>10.3</c:v>
                </c:pt>
                <c:pt idx="4">
                  <c:v>10</c:v>
                </c:pt>
                <c:pt idx="5">
                  <c:v>10.1</c:v>
                </c:pt>
                <c:pt idx="6">
                  <c:v>10.4</c:v>
                </c:pt>
                <c:pt idx="7">
                  <c:v>10.8</c:v>
                </c:pt>
                <c:pt idx="8">
                  <c:v>10.8</c:v>
                </c:pt>
                <c:pt idx="9">
                  <c:v>10.199999999999999</c:v>
                </c:pt>
                <c:pt idx="10">
                  <c:v>9.9</c:v>
                </c:pt>
                <c:pt idx="11">
                  <c:v>10.8</c:v>
                </c:pt>
                <c:pt idx="12">
                  <c:v>10.3</c:v>
                </c:pt>
                <c:pt idx="13">
                  <c:v>9.5</c:v>
                </c:pt>
                <c:pt idx="14">
                  <c:v>9.1</c:v>
                </c:pt>
              </c:numCache>
            </c:numRef>
          </c:val>
          <c:smooth val="0"/>
        </c:ser>
        <c:dLbls>
          <c:showLegendKey val="0"/>
          <c:showVal val="0"/>
          <c:showCatName val="0"/>
          <c:showSerName val="0"/>
          <c:showPercent val="0"/>
          <c:showBubbleSize val="0"/>
        </c:dLbls>
        <c:marker val="1"/>
        <c:smooth val="0"/>
        <c:axId val="211636608"/>
        <c:axId val="211638144"/>
      </c:lineChart>
      <c:catAx>
        <c:axId val="211636608"/>
        <c:scaling>
          <c:orientation val="minMax"/>
        </c:scaling>
        <c:delete val="0"/>
        <c:axPos val="b"/>
        <c:numFmt formatCode="General" sourceLinked="1"/>
        <c:majorTickMark val="out"/>
        <c:minorTickMark val="none"/>
        <c:tickLblPos val="nextTo"/>
        <c:crossAx val="211638144"/>
        <c:crosses val="autoZero"/>
        <c:auto val="1"/>
        <c:lblAlgn val="ctr"/>
        <c:lblOffset val="100"/>
        <c:noMultiLvlLbl val="0"/>
      </c:catAx>
      <c:valAx>
        <c:axId val="2116381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1636608"/>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Domestic net greenhouse gas emissions, 2010-2024 (Index, 1990=100)</a:t>
            </a:r>
            <a:endParaRPr sz="1200" b="0"/>
          </a:p>
          <a:p>
            <a:pPr>
              <a:defRPr sz="1400">
                <a:latin typeface="Calibri"/>
                <a:ea typeface="Calibri"/>
                <a:cs typeface="Calibri"/>
              </a:defRPr>
            </a:pPr>
            <a:r>
              <a:rPr sz="1200" b="0"/>
              <a:t>SDG ind 13_10: freq=Annual, src_crf=Total (excluding LULUCF and memo items)</a:t>
            </a:r>
          </a:p>
        </c:rich>
      </c:tx>
      <c:overlay val="0"/>
    </c:title>
    <c:autoTitleDeleted val="0"/>
    <c:plotArea>
      <c:layout/>
      <c:lineChart>
        <c:grouping val="standard"/>
        <c:varyColors val="0"/>
        <c:ser>
          <c:idx val="0"/>
          <c:order val="0"/>
          <c:tx>
            <c:strRef>
              <c:f>'13_10'!$A$68</c:f>
              <c:strCache>
                <c:ptCount val="1"/>
                <c:pt idx="0">
                  <c:v>Netherlands</c:v>
                </c:pt>
              </c:strCache>
            </c:strRef>
          </c:tx>
          <c:cat>
            <c:numRef>
              <c:f>'13_10'!$B$67:$P$67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'13_10'!$B$68:$P$68</c:f>
              <c:numCache>
                <c:formatCode>General</c:formatCode>
                <c:ptCount val="15"/>
                <c:pt idx="0">
                  <c:v>96.3</c:v>
                </c:pt>
                <c:pt idx="1">
                  <c:v>89.9</c:v>
                </c:pt>
                <c:pt idx="2">
                  <c:v>88</c:v>
                </c:pt>
                <c:pt idx="3">
                  <c:v>87.7</c:v>
                </c:pt>
                <c:pt idx="4">
                  <c:v>84.1</c:v>
                </c:pt>
                <c:pt idx="5">
                  <c:v>87.2</c:v>
                </c:pt>
                <c:pt idx="6">
                  <c:v>87.5</c:v>
                </c:pt>
                <c:pt idx="7">
                  <c:v>86.3</c:v>
                </c:pt>
                <c:pt idx="8">
                  <c:v>84</c:v>
                </c:pt>
                <c:pt idx="9">
                  <c:v>81.400000000000006</c:v>
                </c:pt>
                <c:pt idx="10">
                  <c:v>73.900000000000006</c:v>
                </c:pt>
                <c:pt idx="11">
                  <c:v>74.900000000000006</c:v>
                </c:pt>
                <c:pt idx="12">
                  <c:v>68.8</c:v>
                </c:pt>
                <c:pt idx="13">
                  <c:v>63.9</c:v>
                </c:pt>
                <c:pt idx="14">
                  <c:v>63.9</c:v>
                </c:pt>
              </c:numCache>
            </c:numRef>
          </c:val>
          <c:smooth val="0"/>
        </c:ser>
        <c:ser>
          <c:idx val="1"/>
          <c:order val="1"/>
          <c:tx>
            <c:strRef>
              <c:f>'13_10'!$A$69</c:f>
              <c:strCache>
                <c:ptCount val="1"/>
                <c:pt idx="0">
                  <c:v>Poland</c:v>
                </c:pt>
              </c:strCache>
            </c:strRef>
          </c:tx>
          <c:cat>
            <c:numRef>
              <c:f>'13_10'!$B$67:$P$67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'13_10'!$B$69:$P$69</c:f>
              <c:numCache>
                <c:formatCode>General</c:formatCode>
                <c:ptCount val="15"/>
                <c:pt idx="0">
                  <c:v>85.3</c:v>
                </c:pt>
                <c:pt idx="1">
                  <c:v>85</c:v>
                </c:pt>
                <c:pt idx="2">
                  <c:v>83.4</c:v>
                </c:pt>
                <c:pt idx="3">
                  <c:v>82.6</c:v>
                </c:pt>
                <c:pt idx="4">
                  <c:v>79.900000000000006</c:v>
                </c:pt>
                <c:pt idx="5">
                  <c:v>80.5</c:v>
                </c:pt>
                <c:pt idx="6">
                  <c:v>82.7</c:v>
                </c:pt>
                <c:pt idx="7">
                  <c:v>85.8</c:v>
                </c:pt>
                <c:pt idx="8">
                  <c:v>85.8</c:v>
                </c:pt>
                <c:pt idx="9">
                  <c:v>81.099999999999994</c:v>
                </c:pt>
                <c:pt idx="10">
                  <c:v>78</c:v>
                </c:pt>
                <c:pt idx="11">
                  <c:v>83.9</c:v>
                </c:pt>
                <c:pt idx="12">
                  <c:v>80</c:v>
                </c:pt>
                <c:pt idx="13">
                  <c:v>73.2</c:v>
                </c:pt>
                <c:pt idx="14">
                  <c:v>69.7</c:v>
                </c:pt>
              </c:numCache>
            </c:numRef>
          </c:val>
          <c:smooth val="0"/>
        </c:ser>
        <c:dLbls>
          <c:showLegendKey val="0"/>
          <c:showVal val="0"/>
          <c:showCatName val="0"/>
          <c:showSerName val="0"/>
          <c:showPercent val="0"/>
          <c:showBubbleSize val="0"/>
        </c:dLbls>
        <c:marker val="1"/>
        <c:smooth val="0"/>
        <c:axId val="211757312"/>
        <c:axId val="211759104"/>
      </c:lineChart>
      <c:catAx>
        <c:axId val="211757312"/>
        <c:scaling>
          <c:orientation val="minMax"/>
        </c:scaling>
        <c:delete val="0"/>
        <c:axPos val="b"/>
        <c:numFmt formatCode="General" sourceLinked="1"/>
        <c:majorTickMark val="out"/>
        <c:minorTickMark val="none"/>
        <c:tickLblPos val="nextTo"/>
        <c:crossAx val="211759104"/>
        <c:crosses val="autoZero"/>
        <c:auto val="1"/>
        <c:lblAlgn val="ctr"/>
        <c:lblOffset val="100"/>
        <c:noMultiLvlLbl val="0"/>
      </c:catAx>
      <c:valAx>
        <c:axId val="2117591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1757312"/>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Net greenhouse gas emissions of the Land use, Land use change and Forestry (LULUCF) sector, 2010-2024 (Thousand tonnes of CO2 equivalent)</a:t>
            </a:r>
            <a:endParaRPr lang="en-US" sz="1200" b="0"/>
          </a:p>
          <a:p>
            <a:pPr>
              <a:defRPr sz="1400">
                <a:latin typeface="Calibri"/>
                <a:ea typeface="Calibri"/>
                <a:cs typeface="Calibri"/>
              </a:defRPr>
            </a:pPr>
            <a:r>
              <a:rPr lang="en-US" sz="1200" b="0"/>
              <a:t>SDG ind 13_21: freq=Annual</a:t>
            </a:r>
          </a:p>
        </c:rich>
      </c:tx>
      <c:layout/>
      <c:overlay val="0"/>
    </c:title>
    <c:autoTitleDeleted val="0"/>
    <c:plotArea>
      <c:layout/>
      <c:lineChart>
        <c:grouping val="standard"/>
        <c:varyColors val="0"/>
        <c:ser>
          <c:idx val="0"/>
          <c:order val="0"/>
          <c:tx>
            <c:strRef>
              <c:f>'13_21'!$B$22</c:f>
              <c:strCache>
                <c:ptCount val="1"/>
                <c:pt idx="0">
                  <c:v>European Union - 27 countries (from 2020)</c:v>
                </c:pt>
              </c:strCache>
            </c:strRef>
          </c:tx>
          <c:cat>
            <c:numRef>
              <c:f>'13_21'!$A$23:$A$37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'13_21'!$B$23:$B$37</c:f>
              <c:numCache>
                <c:formatCode>General</c:formatCode>
                <c:ptCount val="15"/>
                <c:pt idx="0">
                  <c:v>-345796</c:v>
                </c:pt>
                <c:pt idx="1">
                  <c:v>-347161</c:v>
                </c:pt>
                <c:pt idx="2">
                  <c:v>-338249</c:v>
                </c:pt>
                <c:pt idx="3">
                  <c:v>-347315</c:v>
                </c:pt>
                <c:pt idx="4">
                  <c:v>-329339</c:v>
                </c:pt>
                <c:pt idx="5">
                  <c:v>-318662</c:v>
                </c:pt>
                <c:pt idx="6">
                  <c:v>-317905</c:v>
                </c:pt>
                <c:pt idx="7">
                  <c:v>-265970</c:v>
                </c:pt>
                <c:pt idx="8">
                  <c:v>-203129</c:v>
                </c:pt>
                <c:pt idx="9">
                  <c:v>-192339</c:v>
                </c:pt>
                <c:pt idx="10">
                  <c:v>-193824</c:v>
                </c:pt>
                <c:pt idx="11">
                  <c:v>-195983</c:v>
                </c:pt>
                <c:pt idx="12">
                  <c:v>-183287</c:v>
                </c:pt>
                <c:pt idx="13">
                  <c:v>-198421</c:v>
                </c:pt>
                <c:pt idx="14">
                  <c:v>-211871</c:v>
                </c:pt>
              </c:numCache>
            </c:numRef>
          </c:val>
          <c:smooth val="0"/>
        </c:ser>
        <c:ser>
          <c:idx val="1"/>
          <c:order val="1"/>
          <c:tx>
            <c:strRef>
              <c:f>'13_21'!$C$22</c:f>
              <c:strCache>
                <c:ptCount val="1"/>
                <c:pt idx="0">
                  <c:v>Netherlands</c:v>
                </c:pt>
              </c:strCache>
            </c:strRef>
          </c:tx>
          <c:cat>
            <c:numRef>
              <c:f>'13_21'!$A$23:$A$37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'13_21'!$C$23:$C$37</c:f>
              <c:numCache>
                <c:formatCode>General</c:formatCode>
                <c:ptCount val="15"/>
                <c:pt idx="0">
                  <c:v>4585.3999999999996</c:v>
                </c:pt>
                <c:pt idx="1">
                  <c:v>4835.2</c:v>
                </c:pt>
                <c:pt idx="2">
                  <c:v>4628.6000000000004</c:v>
                </c:pt>
                <c:pt idx="3">
                  <c:v>4120.3</c:v>
                </c:pt>
                <c:pt idx="4">
                  <c:v>5027.3</c:v>
                </c:pt>
                <c:pt idx="5">
                  <c:v>5287.9</c:v>
                </c:pt>
                <c:pt idx="6">
                  <c:v>5000</c:v>
                </c:pt>
                <c:pt idx="7">
                  <c:v>4160.3999999999996</c:v>
                </c:pt>
                <c:pt idx="8">
                  <c:v>4061</c:v>
                </c:pt>
                <c:pt idx="9">
                  <c:v>3707.2</c:v>
                </c:pt>
                <c:pt idx="10">
                  <c:v>3321.4</c:v>
                </c:pt>
                <c:pt idx="11">
                  <c:v>3378.6</c:v>
                </c:pt>
                <c:pt idx="12">
                  <c:v>3470.2</c:v>
                </c:pt>
                <c:pt idx="13">
                  <c:v>3804.5</c:v>
                </c:pt>
                <c:pt idx="14">
                  <c:v>3074.8</c:v>
                </c:pt>
              </c:numCache>
            </c:numRef>
          </c:val>
          <c:smooth val="0"/>
        </c:ser>
        <c:ser>
          <c:idx val="2"/>
          <c:order val="2"/>
          <c:tx>
            <c:strRef>
              <c:f>'13_21'!$D$22</c:f>
              <c:strCache>
                <c:ptCount val="1"/>
                <c:pt idx="0">
                  <c:v>Poland</c:v>
                </c:pt>
              </c:strCache>
            </c:strRef>
          </c:tx>
          <c:cat>
            <c:numRef>
              <c:f>'13_21'!$A$23:$A$37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'13_21'!$D$23:$D$37</c:f>
              <c:numCache>
                <c:formatCode>General</c:formatCode>
                <c:ptCount val="15"/>
                <c:pt idx="0">
                  <c:v>-38052.6</c:v>
                </c:pt>
                <c:pt idx="1">
                  <c:v>-43515.8</c:v>
                </c:pt>
                <c:pt idx="2">
                  <c:v>-43899.9</c:v>
                </c:pt>
                <c:pt idx="3">
                  <c:v>-46096.5</c:v>
                </c:pt>
                <c:pt idx="4">
                  <c:v>-38525.699999999997</c:v>
                </c:pt>
                <c:pt idx="5">
                  <c:v>-34922</c:v>
                </c:pt>
                <c:pt idx="6">
                  <c:v>-41691.5</c:v>
                </c:pt>
                <c:pt idx="7">
                  <c:v>-42363.199999999997</c:v>
                </c:pt>
                <c:pt idx="8">
                  <c:v>-41822.1</c:v>
                </c:pt>
                <c:pt idx="9">
                  <c:v>-23227.3</c:v>
                </c:pt>
                <c:pt idx="10">
                  <c:v>-24057.599999999999</c:v>
                </c:pt>
                <c:pt idx="11">
                  <c:v>-24875.1</c:v>
                </c:pt>
                <c:pt idx="12">
                  <c:v>-36449.800000000003</c:v>
                </c:pt>
                <c:pt idx="13">
                  <c:v>-32656.2</c:v>
                </c:pt>
                <c:pt idx="14">
                  <c:v>-32887.699999999997</c:v>
                </c:pt>
              </c:numCache>
            </c:numRef>
          </c:val>
          <c:smooth val="0"/>
        </c:ser>
        <c:dLbls>
          <c:showLegendKey val="0"/>
          <c:showVal val="0"/>
          <c:showCatName val="0"/>
          <c:showSerName val="0"/>
          <c:showPercent val="0"/>
          <c:showBubbleSize val="0"/>
        </c:dLbls>
        <c:marker val="1"/>
        <c:smooth val="0"/>
        <c:axId val="212052224"/>
        <c:axId val="212058112"/>
      </c:lineChart>
      <c:catAx>
        <c:axId val="212052224"/>
        <c:scaling>
          <c:orientation val="minMax"/>
        </c:scaling>
        <c:delete val="0"/>
        <c:axPos val="b"/>
        <c:numFmt formatCode="General" sourceLinked="1"/>
        <c:majorTickMark val="out"/>
        <c:minorTickMark val="none"/>
        <c:tickLblPos val="nextTo"/>
        <c:crossAx val="212058112"/>
        <c:crosses val="autoZero"/>
        <c:auto val="1"/>
        <c:lblAlgn val="ctr"/>
        <c:lblOffset val="100"/>
        <c:noMultiLvlLbl val="0"/>
      </c:catAx>
      <c:valAx>
        <c:axId val="2120581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2052224"/>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Net greenhouse gas emissions of the Land use, Land use change and Forestry (LULUCF) sector, 2010-2024 (Tonnes per capita)</a:t>
            </a:r>
            <a:endParaRPr lang="en-US" sz="1200" b="0"/>
          </a:p>
          <a:p>
            <a:pPr>
              <a:defRPr sz="1400">
                <a:latin typeface="Calibri"/>
                <a:ea typeface="Calibri"/>
                <a:cs typeface="Calibri"/>
              </a:defRPr>
            </a:pPr>
            <a:r>
              <a:rPr lang="en-US" sz="1200" b="0"/>
              <a:t>SDG ind 13_21: freq=Annual</a:t>
            </a:r>
          </a:p>
        </c:rich>
      </c:tx>
      <c:layout/>
      <c:overlay val="0"/>
    </c:title>
    <c:autoTitleDeleted val="0"/>
    <c:plotArea>
      <c:layout/>
      <c:lineChart>
        <c:grouping val="standard"/>
        <c:varyColors val="0"/>
        <c:ser>
          <c:idx val="0"/>
          <c:order val="0"/>
          <c:tx>
            <c:strRef>
              <c:f>'13_21'!$B$44</c:f>
              <c:strCache>
                <c:ptCount val="1"/>
                <c:pt idx="0">
                  <c:v>European Union - 27 countries (from 2020)</c:v>
                </c:pt>
              </c:strCache>
            </c:strRef>
          </c:tx>
          <c:cat>
            <c:numRef>
              <c:f>'13_21'!$A$45:$A$59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'13_21'!$B$45:$B$59</c:f>
              <c:numCache>
                <c:formatCode>General</c:formatCode>
                <c:ptCount val="15"/>
                <c:pt idx="0">
                  <c:v>-0.8</c:v>
                </c:pt>
                <c:pt idx="1">
                  <c:v>-0.8</c:v>
                </c:pt>
                <c:pt idx="2">
                  <c:v>-0.8</c:v>
                </c:pt>
                <c:pt idx="3">
                  <c:v>-0.8</c:v>
                </c:pt>
                <c:pt idx="4">
                  <c:v>-0.7</c:v>
                </c:pt>
                <c:pt idx="5">
                  <c:v>-0.7</c:v>
                </c:pt>
                <c:pt idx="6">
                  <c:v>-0.7</c:v>
                </c:pt>
                <c:pt idx="7">
                  <c:v>-0.6</c:v>
                </c:pt>
                <c:pt idx="8">
                  <c:v>-0.5</c:v>
                </c:pt>
                <c:pt idx="9">
                  <c:v>-0.4</c:v>
                </c:pt>
                <c:pt idx="10">
                  <c:v>-0.4</c:v>
                </c:pt>
                <c:pt idx="11">
                  <c:v>-0.4</c:v>
                </c:pt>
                <c:pt idx="12">
                  <c:v>-0.4</c:v>
                </c:pt>
                <c:pt idx="13">
                  <c:v>-0.4</c:v>
                </c:pt>
                <c:pt idx="14">
                  <c:v>-0.5</c:v>
                </c:pt>
              </c:numCache>
            </c:numRef>
          </c:val>
          <c:smooth val="0"/>
        </c:ser>
        <c:ser>
          <c:idx val="1"/>
          <c:order val="1"/>
          <c:tx>
            <c:strRef>
              <c:f>'13_21'!$C$44</c:f>
              <c:strCache>
                <c:ptCount val="1"/>
                <c:pt idx="0">
                  <c:v>Netherlands</c:v>
                </c:pt>
              </c:strCache>
            </c:strRef>
          </c:tx>
          <c:cat>
            <c:numRef>
              <c:f>'13_21'!$A$45:$A$59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'13_21'!$C$45:$C$59</c:f>
              <c:numCache>
                <c:formatCode>General</c:formatCode>
                <c:ptCount val="15"/>
                <c:pt idx="0">
                  <c:v>0.3</c:v>
                </c:pt>
                <c:pt idx="1">
                  <c:v>0.3</c:v>
                </c:pt>
                <c:pt idx="2">
                  <c:v>0.3</c:v>
                </c:pt>
                <c:pt idx="3">
                  <c:v>0.3</c:v>
                </c:pt>
                <c:pt idx="4">
                  <c:v>0.3</c:v>
                </c:pt>
                <c:pt idx="5">
                  <c:v>0.3</c:v>
                </c:pt>
                <c:pt idx="6">
                  <c:v>0.3</c:v>
                </c:pt>
                <c:pt idx="7">
                  <c:v>0.2</c:v>
                </c:pt>
                <c:pt idx="8">
                  <c:v>0.2</c:v>
                </c:pt>
                <c:pt idx="9">
                  <c:v>0.2</c:v>
                </c:pt>
                <c:pt idx="10">
                  <c:v>0.2</c:v>
                </c:pt>
                <c:pt idx="11">
                  <c:v>0.2</c:v>
                </c:pt>
                <c:pt idx="12">
                  <c:v>0.2</c:v>
                </c:pt>
                <c:pt idx="13">
                  <c:v>0.2</c:v>
                </c:pt>
                <c:pt idx="14">
                  <c:v>0.2</c:v>
                </c:pt>
              </c:numCache>
            </c:numRef>
          </c:val>
          <c:smooth val="0"/>
        </c:ser>
        <c:ser>
          <c:idx val="2"/>
          <c:order val="2"/>
          <c:tx>
            <c:strRef>
              <c:f>'13_21'!$D$44</c:f>
              <c:strCache>
                <c:ptCount val="1"/>
                <c:pt idx="0">
                  <c:v>Poland</c:v>
                </c:pt>
              </c:strCache>
            </c:strRef>
          </c:tx>
          <c:cat>
            <c:numRef>
              <c:f>'13_21'!$A$45:$A$59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'13_21'!$D$45:$D$59</c:f>
              <c:numCache>
                <c:formatCode>General</c:formatCode>
                <c:ptCount val="15"/>
                <c:pt idx="0">
                  <c:v>-1</c:v>
                </c:pt>
                <c:pt idx="1">
                  <c:v>-1.1000000000000001</c:v>
                </c:pt>
                <c:pt idx="2">
                  <c:v>-1.2</c:v>
                </c:pt>
                <c:pt idx="3">
                  <c:v>-1.2</c:v>
                </c:pt>
                <c:pt idx="4">
                  <c:v>-1</c:v>
                </c:pt>
                <c:pt idx="5">
                  <c:v>-0.9</c:v>
                </c:pt>
                <c:pt idx="6">
                  <c:v>-1.1000000000000001</c:v>
                </c:pt>
                <c:pt idx="7">
                  <c:v>-1.1000000000000001</c:v>
                </c:pt>
                <c:pt idx="8">
                  <c:v>-1.1000000000000001</c:v>
                </c:pt>
                <c:pt idx="9">
                  <c:v>-0.6</c:v>
                </c:pt>
                <c:pt idx="10">
                  <c:v>-0.6</c:v>
                </c:pt>
                <c:pt idx="11">
                  <c:v>-0.7</c:v>
                </c:pt>
                <c:pt idx="12">
                  <c:v>-1</c:v>
                </c:pt>
                <c:pt idx="13">
                  <c:v>-0.9</c:v>
                </c:pt>
                <c:pt idx="14">
                  <c:v>-0.9</c:v>
                </c:pt>
              </c:numCache>
            </c:numRef>
          </c:val>
          <c:smooth val="0"/>
        </c:ser>
        <c:dLbls>
          <c:showLegendKey val="0"/>
          <c:showVal val="0"/>
          <c:showCatName val="0"/>
          <c:showSerName val="0"/>
          <c:showPercent val="0"/>
          <c:showBubbleSize val="0"/>
        </c:dLbls>
        <c:marker val="1"/>
        <c:smooth val="0"/>
        <c:axId val="212695680"/>
        <c:axId val="212697472"/>
      </c:lineChart>
      <c:catAx>
        <c:axId val="212695680"/>
        <c:scaling>
          <c:orientation val="minMax"/>
        </c:scaling>
        <c:delete val="0"/>
        <c:axPos val="b"/>
        <c:numFmt formatCode="General" sourceLinked="1"/>
        <c:majorTickMark val="out"/>
        <c:minorTickMark val="none"/>
        <c:tickLblPos val="nextTo"/>
        <c:crossAx val="212697472"/>
        <c:crosses val="autoZero"/>
        <c:auto val="1"/>
        <c:lblAlgn val="ctr"/>
        <c:lblOffset val="100"/>
        <c:noMultiLvlLbl val="0"/>
      </c:catAx>
      <c:valAx>
        <c:axId val="2126974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2695680"/>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Net greenhouse gas emissions of the Land use, Land use change and Forestry (LULUCF) sector, 2010-2024 (Tonnes per square kilometre)</a:t>
            </a:r>
            <a:endParaRPr sz="1200" b="0"/>
          </a:p>
          <a:p>
            <a:pPr>
              <a:defRPr sz="1400">
                <a:latin typeface="Calibri"/>
                <a:ea typeface="Calibri"/>
                <a:cs typeface="Calibri"/>
              </a:defRPr>
            </a:pPr>
            <a:r>
              <a:rPr sz="1200" b="0"/>
              <a:t>SDG ind 13_21: freq=Annual</a:t>
            </a:r>
          </a:p>
        </c:rich>
      </c:tx>
      <c:overlay val="0"/>
    </c:title>
    <c:autoTitleDeleted val="0"/>
    <c:plotArea>
      <c:layout/>
      <c:lineChart>
        <c:grouping val="standard"/>
        <c:varyColors val="0"/>
        <c:ser>
          <c:idx val="0"/>
          <c:order val="0"/>
          <c:tx>
            <c:strRef>
              <c:f>'13_21'!$B$66</c:f>
              <c:strCache>
                <c:ptCount val="1"/>
                <c:pt idx="0">
                  <c:v>European Union - 27 countries (from 2020)</c:v>
                </c:pt>
              </c:strCache>
            </c:strRef>
          </c:tx>
          <c:cat>
            <c:numRef>
              <c:f>'13_21'!$A$67:$A$81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'13_21'!$B$67:$B$81</c:f>
              <c:numCache>
                <c:formatCode>General</c:formatCode>
                <c:ptCount val="15"/>
                <c:pt idx="0">
                  <c:v>-81.8</c:v>
                </c:pt>
                <c:pt idx="1">
                  <c:v>-82.2</c:v>
                </c:pt>
                <c:pt idx="2">
                  <c:v>-80.099999999999994</c:v>
                </c:pt>
                <c:pt idx="3">
                  <c:v>-82.2</c:v>
                </c:pt>
                <c:pt idx="4">
                  <c:v>-78</c:v>
                </c:pt>
                <c:pt idx="5">
                  <c:v>-75.400000000000006</c:v>
                </c:pt>
                <c:pt idx="6">
                  <c:v>-75.2</c:v>
                </c:pt>
                <c:pt idx="7">
                  <c:v>-63</c:v>
                </c:pt>
                <c:pt idx="8">
                  <c:v>-48.1</c:v>
                </c:pt>
                <c:pt idx="9">
                  <c:v>-45.5</c:v>
                </c:pt>
                <c:pt idx="10">
                  <c:v>-45.9</c:v>
                </c:pt>
                <c:pt idx="11">
                  <c:v>-46.4</c:v>
                </c:pt>
                <c:pt idx="12">
                  <c:v>-43.4</c:v>
                </c:pt>
                <c:pt idx="13">
                  <c:v>-47</c:v>
                </c:pt>
                <c:pt idx="14">
                  <c:v>-50.2</c:v>
                </c:pt>
              </c:numCache>
            </c:numRef>
          </c:val>
          <c:smooth val="0"/>
        </c:ser>
        <c:ser>
          <c:idx val="1"/>
          <c:order val="1"/>
          <c:tx>
            <c:strRef>
              <c:f>'13_21'!$C$66</c:f>
              <c:strCache>
                <c:ptCount val="1"/>
                <c:pt idx="0">
                  <c:v>Netherlands</c:v>
                </c:pt>
              </c:strCache>
            </c:strRef>
          </c:tx>
          <c:cat>
            <c:numRef>
              <c:f>'13_21'!$A$67:$A$81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'13_21'!$C$67:$C$81</c:f>
              <c:numCache>
                <c:formatCode>General</c:formatCode>
                <c:ptCount val="15"/>
                <c:pt idx="0">
                  <c:v>122.7</c:v>
                </c:pt>
                <c:pt idx="1">
                  <c:v>129.4</c:v>
                </c:pt>
                <c:pt idx="2">
                  <c:v>123.9</c:v>
                </c:pt>
                <c:pt idx="3">
                  <c:v>110.3</c:v>
                </c:pt>
                <c:pt idx="4">
                  <c:v>134.5</c:v>
                </c:pt>
                <c:pt idx="5">
                  <c:v>141.5</c:v>
                </c:pt>
                <c:pt idx="6">
                  <c:v>133.80000000000001</c:v>
                </c:pt>
                <c:pt idx="7">
                  <c:v>111.3</c:v>
                </c:pt>
                <c:pt idx="8">
                  <c:v>108.7</c:v>
                </c:pt>
                <c:pt idx="9">
                  <c:v>99.2</c:v>
                </c:pt>
                <c:pt idx="10">
                  <c:v>88.9</c:v>
                </c:pt>
                <c:pt idx="11">
                  <c:v>90.4</c:v>
                </c:pt>
                <c:pt idx="12">
                  <c:v>92.8</c:v>
                </c:pt>
                <c:pt idx="13">
                  <c:v>101.8</c:v>
                </c:pt>
                <c:pt idx="14">
                  <c:v>82.2</c:v>
                </c:pt>
              </c:numCache>
            </c:numRef>
          </c:val>
          <c:smooth val="0"/>
        </c:ser>
        <c:ser>
          <c:idx val="2"/>
          <c:order val="2"/>
          <c:tx>
            <c:strRef>
              <c:f>'13_21'!$D$66</c:f>
              <c:strCache>
                <c:ptCount val="1"/>
                <c:pt idx="0">
                  <c:v>Poland</c:v>
                </c:pt>
              </c:strCache>
            </c:strRef>
          </c:tx>
          <c:cat>
            <c:numRef>
              <c:f>'13_21'!$A$67:$A$81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'13_21'!$D$67:$D$81</c:f>
              <c:numCache>
                <c:formatCode>General</c:formatCode>
                <c:ptCount val="15"/>
                <c:pt idx="0">
                  <c:v>-122</c:v>
                </c:pt>
                <c:pt idx="1">
                  <c:v>-139.5</c:v>
                </c:pt>
                <c:pt idx="2">
                  <c:v>-140.69999999999999</c:v>
                </c:pt>
                <c:pt idx="3">
                  <c:v>-147.80000000000001</c:v>
                </c:pt>
                <c:pt idx="4">
                  <c:v>-123.5</c:v>
                </c:pt>
                <c:pt idx="5">
                  <c:v>-112</c:v>
                </c:pt>
                <c:pt idx="6">
                  <c:v>-133.69999999999999</c:v>
                </c:pt>
                <c:pt idx="7">
                  <c:v>-135.80000000000001</c:v>
                </c:pt>
                <c:pt idx="8">
                  <c:v>-134.1</c:v>
                </c:pt>
                <c:pt idx="9">
                  <c:v>-74.5</c:v>
                </c:pt>
                <c:pt idx="10">
                  <c:v>-77.099999999999994</c:v>
                </c:pt>
                <c:pt idx="11">
                  <c:v>-79.8</c:v>
                </c:pt>
                <c:pt idx="12">
                  <c:v>-116.9</c:v>
                </c:pt>
                <c:pt idx="13">
                  <c:v>-104.7</c:v>
                </c:pt>
                <c:pt idx="14">
                  <c:v>-105.4</c:v>
                </c:pt>
              </c:numCache>
            </c:numRef>
          </c:val>
          <c:smooth val="0"/>
        </c:ser>
        <c:dLbls>
          <c:showLegendKey val="0"/>
          <c:showVal val="0"/>
          <c:showCatName val="0"/>
          <c:showSerName val="0"/>
          <c:showPercent val="0"/>
          <c:showBubbleSize val="0"/>
        </c:dLbls>
        <c:marker val="1"/>
        <c:smooth val="0"/>
        <c:axId val="213469056"/>
        <c:axId val="213470592"/>
      </c:lineChart>
      <c:catAx>
        <c:axId val="213469056"/>
        <c:scaling>
          <c:orientation val="minMax"/>
        </c:scaling>
        <c:delete val="0"/>
        <c:axPos val="b"/>
        <c:numFmt formatCode="General" sourceLinked="1"/>
        <c:majorTickMark val="out"/>
        <c:minorTickMark val="none"/>
        <c:tickLblPos val="nextTo"/>
        <c:crossAx val="213470592"/>
        <c:crosses val="autoZero"/>
        <c:auto val="1"/>
        <c:lblAlgn val="ctr"/>
        <c:lblOffset val="100"/>
        <c:noMultiLvlLbl val="0"/>
      </c:catAx>
      <c:valAx>
        <c:axId val="213470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3469056"/>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at risk of poverty or social exclusion, 2014-2025 (Thousand persons)</a:t>
            </a:r>
            <a:endParaRPr lang="en-US" sz="1200" b="0"/>
          </a:p>
          <a:p>
            <a:pPr>
              <a:defRPr sz="1400">
                <a:latin typeface="Calibri"/>
                <a:ea typeface="Calibri"/>
                <a:cs typeface="Calibri"/>
              </a:defRPr>
            </a:pPr>
            <a:r>
              <a:rPr lang="en-US" sz="1200" b="0"/>
              <a:t>SDG ind 01_10: freq=Annual, age=Total</a:t>
            </a:r>
          </a:p>
        </c:rich>
      </c:tx>
      <c:layout/>
      <c:overlay val="0"/>
    </c:title>
    <c:autoTitleDeleted val="0"/>
    <c:plotArea>
      <c:layout/>
      <c:lineChart>
        <c:grouping val="standard"/>
        <c:varyColors val="0"/>
        <c:ser>
          <c:idx val="0"/>
          <c:order val="0"/>
          <c:tx>
            <c:strRef>
              <c:f>'01_10'!$A$34</c:f>
              <c:strCache>
                <c:ptCount val="1"/>
                <c:pt idx="0">
                  <c:v>European Union - 27 countries (from 2020)</c:v>
                </c:pt>
              </c:strCache>
            </c:strRef>
          </c:tx>
          <c:cat>
            <c:numRef>
              <c:f>'01_10'!$B$33:$M$33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'01_10'!$B$34:$M$34</c:f>
              <c:numCache>
                <c:formatCode>General</c:formatCode>
                <c:ptCount val="12"/>
                <c:pt idx="0">
                  <c:v>0</c:v>
                </c:pt>
                <c:pt idx="1">
                  <c:v>104877</c:v>
                </c:pt>
                <c:pt idx="2">
                  <c:v>103556</c:v>
                </c:pt>
                <c:pt idx="3">
                  <c:v>98142</c:v>
                </c:pt>
                <c:pt idx="4">
                  <c:v>95066</c:v>
                </c:pt>
                <c:pt idx="5">
                  <c:v>95516</c:v>
                </c:pt>
                <c:pt idx="6">
                  <c:v>94479</c:v>
                </c:pt>
                <c:pt idx="7">
                  <c:v>95436</c:v>
                </c:pt>
                <c:pt idx="8">
                  <c:v>95307</c:v>
                </c:pt>
                <c:pt idx="9">
                  <c:v>94441</c:v>
                </c:pt>
                <c:pt idx="10">
                  <c:v>93252</c:v>
                </c:pt>
                <c:pt idx="11">
                  <c:v>0</c:v>
                </c:pt>
              </c:numCache>
            </c:numRef>
          </c:val>
          <c:smooth val="0"/>
        </c:ser>
        <c:ser>
          <c:idx val="1"/>
          <c:order val="1"/>
          <c:tx>
            <c:strRef>
              <c:f>'01_10'!$A$35</c:f>
              <c:strCache>
                <c:ptCount val="1"/>
                <c:pt idx="0">
                  <c:v>Netherlands</c:v>
                </c:pt>
              </c:strCache>
            </c:strRef>
          </c:tx>
          <c:cat>
            <c:numRef>
              <c:f>'01_10'!$B$33:$M$33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'01_10'!$B$35:$M$35</c:f>
              <c:numCache>
                <c:formatCode>General</c:formatCode>
                <c:ptCount val="12"/>
                <c:pt idx="0">
                  <c:v>0</c:v>
                </c:pt>
                <c:pt idx="1">
                  <c:v>2752</c:v>
                </c:pt>
                <c:pt idx="2">
                  <c:v>2720</c:v>
                </c:pt>
                <c:pt idx="3">
                  <c:v>2799</c:v>
                </c:pt>
                <c:pt idx="4">
                  <c:v>2789</c:v>
                </c:pt>
                <c:pt idx="5">
                  <c:v>2809</c:v>
                </c:pt>
                <c:pt idx="6">
                  <c:v>2739</c:v>
                </c:pt>
                <c:pt idx="7">
                  <c:v>2862</c:v>
                </c:pt>
                <c:pt idx="8">
                  <c:v>2863</c:v>
                </c:pt>
                <c:pt idx="9">
                  <c:v>2770</c:v>
                </c:pt>
                <c:pt idx="10">
                  <c:v>2723</c:v>
                </c:pt>
                <c:pt idx="11">
                  <c:v>2806</c:v>
                </c:pt>
              </c:numCache>
            </c:numRef>
          </c:val>
          <c:smooth val="0"/>
        </c:ser>
        <c:ser>
          <c:idx val="2"/>
          <c:order val="2"/>
          <c:tx>
            <c:strRef>
              <c:f>'01_10'!$A$36</c:f>
              <c:strCache>
                <c:ptCount val="1"/>
                <c:pt idx="0">
                  <c:v>Poland</c:v>
                </c:pt>
              </c:strCache>
            </c:strRef>
          </c:tx>
          <c:cat>
            <c:numRef>
              <c:f>'01_10'!$B$33:$M$33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'01_10'!$B$36:$M$36</c:f>
              <c:numCache>
                <c:formatCode>General</c:formatCode>
                <c:ptCount val="12"/>
                <c:pt idx="0">
                  <c:v>0</c:v>
                </c:pt>
                <c:pt idx="1">
                  <c:v>8405</c:v>
                </c:pt>
                <c:pt idx="2">
                  <c:v>7714</c:v>
                </c:pt>
                <c:pt idx="3">
                  <c:v>6971</c:v>
                </c:pt>
                <c:pt idx="4">
                  <c:v>6710</c:v>
                </c:pt>
                <c:pt idx="5">
                  <c:v>6575</c:v>
                </c:pt>
                <c:pt idx="6">
                  <c:v>6305</c:v>
                </c:pt>
                <c:pt idx="7">
                  <c:v>6296</c:v>
                </c:pt>
                <c:pt idx="8">
                  <c:v>5873</c:v>
                </c:pt>
                <c:pt idx="9">
                  <c:v>5972</c:v>
                </c:pt>
                <c:pt idx="10">
                  <c:v>5815</c:v>
                </c:pt>
                <c:pt idx="11">
                  <c:v>5396</c:v>
                </c:pt>
              </c:numCache>
            </c:numRef>
          </c:val>
          <c:smooth val="0"/>
        </c:ser>
        <c:ser>
          <c:idx val="3"/>
          <c:order val="3"/>
          <c:tx>
            <c:strRef>
              <c:f>'01_10'!$A$37</c:f>
              <c:strCache>
                <c:ptCount val="1"/>
                <c:pt idx="0">
                  <c:v>Serbia</c:v>
                </c:pt>
              </c:strCache>
            </c:strRef>
          </c:tx>
          <c:cat>
            <c:numRef>
              <c:f>'01_10'!$B$33:$M$33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'01_10'!$B$37:$M$37</c:f>
              <c:numCache>
                <c:formatCode>General</c:formatCode>
                <c:ptCount val="12"/>
                <c:pt idx="0">
                  <c:v>0</c:v>
                </c:pt>
                <c:pt idx="1">
                  <c:v>2907</c:v>
                </c:pt>
                <c:pt idx="2">
                  <c:v>2107</c:v>
                </c:pt>
                <c:pt idx="3">
                  <c:v>2752</c:v>
                </c:pt>
                <c:pt idx="4">
                  <c:v>2361</c:v>
                </c:pt>
                <c:pt idx="5">
                  <c:v>2126</c:v>
                </c:pt>
                <c:pt idx="6">
                  <c:v>2106</c:v>
                </c:pt>
                <c:pt idx="7">
                  <c:v>1945</c:v>
                </c:pt>
                <c:pt idx="8">
                  <c:v>1934</c:v>
                </c:pt>
                <c:pt idx="9">
                  <c:v>1799</c:v>
                </c:pt>
                <c:pt idx="10">
                  <c:v>1603</c:v>
                </c:pt>
                <c:pt idx="11">
                  <c:v>0</c:v>
                </c:pt>
              </c:numCache>
            </c:numRef>
          </c:val>
          <c:smooth val="0"/>
        </c:ser>
        <c:dLbls>
          <c:showLegendKey val="0"/>
          <c:showVal val="0"/>
          <c:showCatName val="0"/>
          <c:showSerName val="0"/>
          <c:showPercent val="0"/>
          <c:showBubbleSize val="0"/>
        </c:dLbls>
        <c:marker val="1"/>
        <c:smooth val="0"/>
        <c:axId val="111241472"/>
        <c:axId val="111247360"/>
      </c:lineChart>
      <c:catAx>
        <c:axId val="111241472"/>
        <c:scaling>
          <c:orientation val="minMax"/>
        </c:scaling>
        <c:delete val="0"/>
        <c:axPos val="b"/>
        <c:numFmt formatCode="General" sourceLinked="1"/>
        <c:majorTickMark val="out"/>
        <c:minorTickMark val="none"/>
        <c:tickLblPos val="nextTo"/>
        <c:crossAx val="111247360"/>
        <c:crosses val="autoZero"/>
        <c:auto val="1"/>
        <c:lblAlgn val="ctr"/>
        <c:lblOffset val="100"/>
        <c:noMultiLvlLbl val="0"/>
      </c:catAx>
      <c:valAx>
        <c:axId val="11124736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1241472"/>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Obesity rate by body mass index (BMI), 2014-2025 (Percentage)</a:t>
            </a:r>
            <a:endParaRPr lang="en-US" sz="1200" b="0"/>
          </a:p>
          <a:p>
            <a:pPr>
              <a:defRPr sz="1400">
                <a:latin typeface="Calibri"/>
                <a:ea typeface="Calibri"/>
                <a:cs typeface="Calibri"/>
              </a:defRPr>
            </a:pPr>
            <a:r>
              <a:rPr lang="en-US" sz="1200" b="0"/>
              <a:t>SDG ind 02_10: freq=Annual, bmi=Pre-obese</a:t>
            </a:r>
          </a:p>
        </c:rich>
      </c:tx>
      <c:layout/>
      <c:overlay val="0"/>
    </c:title>
    <c:autoTitleDeleted val="0"/>
    <c:plotArea>
      <c:layout/>
      <c:lineChart>
        <c:grouping val="standard"/>
        <c:varyColors val="0"/>
        <c:ser>
          <c:idx val="0"/>
          <c:order val="0"/>
          <c:tx>
            <c:strRef>
              <c:f>'02_10'!$A$34</c:f>
              <c:strCache>
                <c:ptCount val="1"/>
                <c:pt idx="0">
                  <c:v>European Union - 27 countries (from 2020)</c:v>
                </c:pt>
              </c:strCache>
            </c:strRef>
          </c:tx>
          <c:cat>
            <c:numRef>
              <c:f>'02_10'!$B$33:$F$33</c:f>
              <c:numCache>
                <c:formatCode>General</c:formatCode>
                <c:ptCount val="5"/>
                <c:pt idx="0">
                  <c:v>2014</c:v>
                </c:pt>
                <c:pt idx="1">
                  <c:v>2017</c:v>
                </c:pt>
                <c:pt idx="2">
                  <c:v>2019</c:v>
                </c:pt>
                <c:pt idx="3">
                  <c:v>2022</c:v>
                </c:pt>
                <c:pt idx="4">
                  <c:v>2025</c:v>
                </c:pt>
              </c:numCache>
            </c:numRef>
          </c:cat>
          <c:val>
            <c:numRef>
              <c:f>'02_10'!$B$34:$F$34</c:f>
              <c:numCache>
                <c:formatCode>General</c:formatCode>
                <c:ptCount val="5"/>
                <c:pt idx="0">
                  <c:v>35.700000000000003</c:v>
                </c:pt>
                <c:pt idx="1">
                  <c:v>37</c:v>
                </c:pt>
                <c:pt idx="2">
                  <c:v>36.200000000000003</c:v>
                </c:pt>
                <c:pt idx="3">
                  <c:v>36.5</c:v>
                </c:pt>
                <c:pt idx="4">
                  <c:v>0</c:v>
                </c:pt>
              </c:numCache>
            </c:numRef>
          </c:val>
          <c:smooth val="0"/>
        </c:ser>
        <c:ser>
          <c:idx val="1"/>
          <c:order val="1"/>
          <c:tx>
            <c:strRef>
              <c:f>'02_10'!$A$35</c:f>
              <c:strCache>
                <c:ptCount val="1"/>
                <c:pt idx="0">
                  <c:v>Netherlands</c:v>
                </c:pt>
              </c:strCache>
            </c:strRef>
          </c:tx>
          <c:cat>
            <c:numRef>
              <c:f>'02_10'!$B$33:$F$33</c:f>
              <c:numCache>
                <c:formatCode>General</c:formatCode>
                <c:ptCount val="5"/>
                <c:pt idx="0">
                  <c:v>2014</c:v>
                </c:pt>
                <c:pt idx="1">
                  <c:v>2017</c:v>
                </c:pt>
                <c:pt idx="2">
                  <c:v>2019</c:v>
                </c:pt>
                <c:pt idx="3">
                  <c:v>2022</c:v>
                </c:pt>
                <c:pt idx="4">
                  <c:v>2025</c:v>
                </c:pt>
              </c:numCache>
            </c:numRef>
          </c:cat>
          <c:val>
            <c:numRef>
              <c:f>'02_10'!$B$35:$F$35</c:f>
              <c:numCache>
                <c:formatCode>General</c:formatCode>
                <c:ptCount val="5"/>
                <c:pt idx="0">
                  <c:v>36</c:v>
                </c:pt>
                <c:pt idx="1">
                  <c:v>34.200000000000003</c:v>
                </c:pt>
                <c:pt idx="2">
                  <c:v>35.4</c:v>
                </c:pt>
                <c:pt idx="3">
                  <c:v>34.4</c:v>
                </c:pt>
                <c:pt idx="4">
                  <c:v>33.700000000000003</c:v>
                </c:pt>
              </c:numCache>
            </c:numRef>
          </c:val>
          <c:smooth val="0"/>
        </c:ser>
        <c:ser>
          <c:idx val="2"/>
          <c:order val="2"/>
          <c:tx>
            <c:strRef>
              <c:f>'02_10'!$A$36</c:f>
              <c:strCache>
                <c:ptCount val="1"/>
                <c:pt idx="0">
                  <c:v>Poland</c:v>
                </c:pt>
              </c:strCache>
            </c:strRef>
          </c:tx>
          <c:cat>
            <c:numRef>
              <c:f>'02_10'!$B$33:$F$33</c:f>
              <c:numCache>
                <c:formatCode>General</c:formatCode>
                <c:ptCount val="5"/>
                <c:pt idx="0">
                  <c:v>2014</c:v>
                </c:pt>
                <c:pt idx="1">
                  <c:v>2017</c:v>
                </c:pt>
                <c:pt idx="2">
                  <c:v>2019</c:v>
                </c:pt>
                <c:pt idx="3">
                  <c:v>2022</c:v>
                </c:pt>
                <c:pt idx="4">
                  <c:v>2025</c:v>
                </c:pt>
              </c:numCache>
            </c:numRef>
          </c:cat>
          <c:val>
            <c:numRef>
              <c:f>'02_10'!$B$36:$F$36</c:f>
              <c:numCache>
                <c:formatCode>General</c:formatCode>
                <c:ptCount val="5"/>
                <c:pt idx="0">
                  <c:v>37.5</c:v>
                </c:pt>
                <c:pt idx="1">
                  <c:v>39.200000000000003</c:v>
                </c:pt>
                <c:pt idx="2">
                  <c:v>39.1</c:v>
                </c:pt>
                <c:pt idx="3">
                  <c:v>39.799999999999997</c:v>
                </c:pt>
                <c:pt idx="4">
                  <c:v>39.4</c:v>
                </c:pt>
              </c:numCache>
            </c:numRef>
          </c:val>
          <c:smooth val="0"/>
        </c:ser>
        <c:ser>
          <c:idx val="3"/>
          <c:order val="3"/>
          <c:tx>
            <c:strRef>
              <c:f>'02_10'!$A$37</c:f>
              <c:strCache>
                <c:ptCount val="1"/>
                <c:pt idx="0">
                  <c:v>Serbia</c:v>
                </c:pt>
              </c:strCache>
            </c:strRef>
          </c:tx>
          <c:cat>
            <c:numRef>
              <c:f>'02_10'!$B$33:$F$33</c:f>
              <c:numCache>
                <c:formatCode>General</c:formatCode>
                <c:ptCount val="5"/>
                <c:pt idx="0">
                  <c:v>2014</c:v>
                </c:pt>
                <c:pt idx="1">
                  <c:v>2017</c:v>
                </c:pt>
                <c:pt idx="2">
                  <c:v>2019</c:v>
                </c:pt>
                <c:pt idx="3">
                  <c:v>2022</c:v>
                </c:pt>
                <c:pt idx="4">
                  <c:v>2025</c:v>
                </c:pt>
              </c:numCache>
            </c:numRef>
          </c:cat>
          <c:val>
            <c:numRef>
              <c:f>'02_10'!$B$37:$F$37</c:f>
              <c:numCache>
                <c:formatCode>General</c:formatCode>
                <c:ptCount val="5"/>
                <c:pt idx="0">
                  <c:v>0</c:v>
                </c:pt>
                <c:pt idx="1">
                  <c:v>36.200000000000003</c:v>
                </c:pt>
                <c:pt idx="2">
                  <c:v>36.299999999999997</c:v>
                </c:pt>
                <c:pt idx="3">
                  <c:v>40.700000000000003</c:v>
                </c:pt>
                <c:pt idx="4">
                  <c:v>0</c:v>
                </c:pt>
              </c:numCache>
            </c:numRef>
          </c:val>
          <c:smooth val="0"/>
        </c:ser>
        <c:dLbls>
          <c:showLegendKey val="0"/>
          <c:showVal val="0"/>
          <c:showCatName val="0"/>
          <c:showSerName val="0"/>
          <c:showPercent val="0"/>
          <c:showBubbleSize val="0"/>
        </c:dLbls>
        <c:marker val="1"/>
        <c:smooth val="0"/>
        <c:axId val="119276288"/>
        <c:axId val="119277824"/>
      </c:lineChart>
      <c:catAx>
        <c:axId val="119276288"/>
        <c:scaling>
          <c:orientation val="minMax"/>
        </c:scaling>
        <c:delete val="0"/>
        <c:axPos val="b"/>
        <c:numFmt formatCode="General" sourceLinked="1"/>
        <c:majorTickMark val="out"/>
        <c:minorTickMark val="none"/>
        <c:tickLblPos val="nextTo"/>
        <c:crossAx val="119277824"/>
        <c:crosses val="autoZero"/>
        <c:auto val="1"/>
        <c:lblAlgn val="ctr"/>
        <c:lblOffset val="100"/>
        <c:noMultiLvlLbl val="0"/>
      </c:catAx>
      <c:valAx>
        <c:axId val="1192778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9276288"/>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Average CO2 emissions per km from new passenger cars, 2010-2024 (Grams per kilometre)</a:t>
            </a:r>
            <a:endParaRPr lang="en-US" sz="1200" b="0"/>
          </a:p>
          <a:p>
            <a:pPr>
              <a:defRPr sz="1400">
                <a:latin typeface="Calibri"/>
                <a:ea typeface="Calibri"/>
                <a:cs typeface="Calibri"/>
              </a:defRPr>
            </a:pPr>
            <a:r>
              <a:rPr lang="en-US" sz="1200" b="0"/>
              <a:t>SDG ind 13_31: freq=Annual</a:t>
            </a:r>
          </a:p>
        </c:rich>
      </c:tx>
      <c:layout/>
      <c:overlay val="0"/>
    </c:title>
    <c:autoTitleDeleted val="0"/>
    <c:plotArea>
      <c:layout/>
      <c:lineChart>
        <c:grouping val="standard"/>
        <c:varyColors val="0"/>
        <c:ser>
          <c:idx val="0"/>
          <c:order val="0"/>
          <c:tx>
            <c:strRef>
              <c:f>'13_31'!$A$23</c:f>
              <c:strCache>
                <c:ptCount val="1"/>
                <c:pt idx="0">
                  <c:v>European Union - 27 countries (from 2020)</c:v>
                </c:pt>
              </c:strCache>
            </c:strRef>
          </c:tx>
          <c:cat>
            <c:numRef>
              <c:f>'13_31'!$B$22:$P$22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'13_31'!$B$23:$P$23</c:f>
              <c:numCache>
                <c:formatCode>General</c:formatCode>
                <c:ptCount val="15"/>
                <c:pt idx="0">
                  <c:v>139.6</c:v>
                </c:pt>
                <c:pt idx="1">
                  <c:v>135.30000000000001</c:v>
                </c:pt>
                <c:pt idx="2">
                  <c:v>132</c:v>
                </c:pt>
                <c:pt idx="3">
                  <c:v>126.4</c:v>
                </c:pt>
                <c:pt idx="4">
                  <c:v>123.1</c:v>
                </c:pt>
                <c:pt idx="5">
                  <c:v>119.1</c:v>
                </c:pt>
                <c:pt idx="6">
                  <c:v>117.6</c:v>
                </c:pt>
                <c:pt idx="7">
                  <c:v>143</c:v>
                </c:pt>
                <c:pt idx="8">
                  <c:v>145.6</c:v>
                </c:pt>
                <c:pt idx="9">
                  <c:v>148</c:v>
                </c:pt>
                <c:pt idx="10">
                  <c:v>130.80000000000001</c:v>
                </c:pt>
                <c:pt idx="11">
                  <c:v>115.7</c:v>
                </c:pt>
                <c:pt idx="12">
                  <c:v>109.8</c:v>
                </c:pt>
                <c:pt idx="13">
                  <c:v>107.6</c:v>
                </c:pt>
                <c:pt idx="14">
                  <c:v>107.9</c:v>
                </c:pt>
              </c:numCache>
            </c:numRef>
          </c:val>
          <c:smooth val="0"/>
        </c:ser>
        <c:ser>
          <c:idx val="1"/>
          <c:order val="1"/>
          <c:tx>
            <c:strRef>
              <c:f>'13_31'!$A$24</c:f>
              <c:strCache>
                <c:ptCount val="1"/>
                <c:pt idx="0">
                  <c:v>Netherlands</c:v>
                </c:pt>
              </c:strCache>
            </c:strRef>
          </c:tx>
          <c:cat>
            <c:numRef>
              <c:f>'13_31'!$B$22:$P$22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'13_31'!$B$24:$P$24</c:f>
              <c:numCache>
                <c:formatCode>General</c:formatCode>
                <c:ptCount val="15"/>
                <c:pt idx="0">
                  <c:v>135.80000000000001</c:v>
                </c:pt>
                <c:pt idx="1">
                  <c:v>126.1</c:v>
                </c:pt>
                <c:pt idx="2">
                  <c:v>118.6</c:v>
                </c:pt>
                <c:pt idx="3">
                  <c:v>109.1</c:v>
                </c:pt>
                <c:pt idx="4">
                  <c:v>107.3</c:v>
                </c:pt>
                <c:pt idx="5">
                  <c:v>101.2</c:v>
                </c:pt>
                <c:pt idx="6">
                  <c:v>105.9</c:v>
                </c:pt>
                <c:pt idx="7">
                  <c:v>131.30000000000001</c:v>
                </c:pt>
                <c:pt idx="8">
                  <c:v>127.9</c:v>
                </c:pt>
                <c:pt idx="9">
                  <c:v>119.3</c:v>
                </c:pt>
                <c:pt idx="10">
                  <c:v>104.4</c:v>
                </c:pt>
                <c:pt idx="11">
                  <c:v>95.1</c:v>
                </c:pt>
                <c:pt idx="12">
                  <c:v>86.8</c:v>
                </c:pt>
                <c:pt idx="13">
                  <c:v>74.2</c:v>
                </c:pt>
                <c:pt idx="14">
                  <c:v>65.3</c:v>
                </c:pt>
              </c:numCache>
            </c:numRef>
          </c:val>
          <c:smooth val="0"/>
        </c:ser>
        <c:ser>
          <c:idx val="2"/>
          <c:order val="2"/>
          <c:tx>
            <c:strRef>
              <c:f>'13_31'!$A$25</c:f>
              <c:strCache>
                <c:ptCount val="1"/>
                <c:pt idx="0">
                  <c:v>Poland</c:v>
                </c:pt>
              </c:strCache>
            </c:strRef>
          </c:tx>
          <c:cat>
            <c:numRef>
              <c:f>'13_31'!$B$22:$P$22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'13_31'!$B$25:$P$25</c:f>
              <c:numCache>
                <c:formatCode>General</c:formatCode>
                <c:ptCount val="15"/>
                <c:pt idx="0">
                  <c:v>146.19999999999999</c:v>
                </c:pt>
                <c:pt idx="1">
                  <c:v>144.5</c:v>
                </c:pt>
                <c:pt idx="2">
                  <c:v>141.30000000000001</c:v>
                </c:pt>
                <c:pt idx="3">
                  <c:v>138.1</c:v>
                </c:pt>
                <c:pt idx="4">
                  <c:v>132.9</c:v>
                </c:pt>
                <c:pt idx="5">
                  <c:v>129.30000000000001</c:v>
                </c:pt>
                <c:pt idx="6">
                  <c:v>125.8</c:v>
                </c:pt>
                <c:pt idx="7">
                  <c:v>154.69999999999999</c:v>
                </c:pt>
                <c:pt idx="8">
                  <c:v>157.30000000000001</c:v>
                </c:pt>
                <c:pt idx="9">
                  <c:v>158</c:v>
                </c:pt>
                <c:pt idx="10">
                  <c:v>146</c:v>
                </c:pt>
                <c:pt idx="11">
                  <c:v>137.6</c:v>
                </c:pt>
                <c:pt idx="12">
                  <c:v>135.69999999999999</c:v>
                </c:pt>
                <c:pt idx="13">
                  <c:v>132.69999999999999</c:v>
                </c:pt>
                <c:pt idx="14">
                  <c:v>133.4</c:v>
                </c:pt>
              </c:numCache>
            </c:numRef>
          </c:val>
          <c:smooth val="0"/>
        </c:ser>
        <c:dLbls>
          <c:showLegendKey val="0"/>
          <c:showVal val="0"/>
          <c:showCatName val="0"/>
          <c:showSerName val="0"/>
          <c:showPercent val="0"/>
          <c:showBubbleSize val="0"/>
        </c:dLbls>
        <c:marker val="1"/>
        <c:smooth val="0"/>
        <c:axId val="213715968"/>
        <c:axId val="213725952"/>
      </c:lineChart>
      <c:catAx>
        <c:axId val="213715968"/>
        <c:scaling>
          <c:orientation val="minMax"/>
        </c:scaling>
        <c:delete val="0"/>
        <c:axPos val="b"/>
        <c:numFmt formatCode="General" sourceLinked="1"/>
        <c:majorTickMark val="out"/>
        <c:minorTickMark val="none"/>
        <c:tickLblPos val="nextTo"/>
        <c:crossAx val="213725952"/>
        <c:crosses val="autoZero"/>
        <c:auto val="1"/>
        <c:lblAlgn val="ctr"/>
        <c:lblOffset val="100"/>
        <c:noMultiLvlLbl val="0"/>
      </c:catAx>
      <c:valAx>
        <c:axId val="2137259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3715968"/>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Climate related economic losses, 2010-2024 (Million euro at constant prices)</a:t>
            </a:r>
            <a:endParaRPr lang="en-US" sz="1200" b="0"/>
          </a:p>
          <a:p>
            <a:pPr>
              <a:defRPr sz="1400">
                <a:latin typeface="Calibri"/>
                <a:ea typeface="Calibri"/>
                <a:cs typeface="Calibri"/>
              </a:defRPr>
            </a:pPr>
            <a:r>
              <a:rPr lang="en-US" sz="1200" b="0"/>
              <a:t>SDG ind 13_40: freq=Annual, statinfo=Annual value, stk_flow=Losses</a:t>
            </a:r>
          </a:p>
        </c:rich>
      </c:tx>
      <c:layout/>
      <c:overlay val="0"/>
    </c:title>
    <c:autoTitleDeleted val="0"/>
    <c:plotArea>
      <c:layout/>
      <c:lineChart>
        <c:grouping val="standard"/>
        <c:varyColors val="0"/>
        <c:ser>
          <c:idx val="0"/>
          <c:order val="0"/>
          <c:tx>
            <c:strRef>
              <c:f>'13_40'!$A$23</c:f>
              <c:strCache>
                <c:ptCount val="1"/>
                <c:pt idx="0">
                  <c:v>European Union - 27 countries (from 2020)</c:v>
                </c:pt>
              </c:strCache>
            </c:strRef>
          </c:tx>
          <c:cat>
            <c:numRef>
              <c:f>'13_40'!$B$22:$P$22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'13_40'!$B$23:$P$23</c:f>
              <c:numCache>
                <c:formatCode>General</c:formatCode>
                <c:ptCount val="15"/>
                <c:pt idx="0">
                  <c:v>28930</c:v>
                </c:pt>
                <c:pt idx="1">
                  <c:v>7827</c:v>
                </c:pt>
                <c:pt idx="2">
                  <c:v>5543</c:v>
                </c:pt>
                <c:pt idx="3">
                  <c:v>24591</c:v>
                </c:pt>
                <c:pt idx="4">
                  <c:v>15433</c:v>
                </c:pt>
                <c:pt idx="5">
                  <c:v>14993</c:v>
                </c:pt>
                <c:pt idx="6">
                  <c:v>12058</c:v>
                </c:pt>
                <c:pt idx="7">
                  <c:v>33576</c:v>
                </c:pt>
                <c:pt idx="8">
                  <c:v>26685</c:v>
                </c:pt>
                <c:pt idx="9">
                  <c:v>27587</c:v>
                </c:pt>
                <c:pt idx="10">
                  <c:v>16262</c:v>
                </c:pt>
                <c:pt idx="11">
                  <c:v>65235</c:v>
                </c:pt>
                <c:pt idx="12">
                  <c:v>57713</c:v>
                </c:pt>
                <c:pt idx="13">
                  <c:v>45140</c:v>
                </c:pt>
                <c:pt idx="14">
                  <c:v>40452</c:v>
                </c:pt>
              </c:numCache>
            </c:numRef>
          </c:val>
          <c:smooth val="0"/>
        </c:ser>
        <c:ser>
          <c:idx val="1"/>
          <c:order val="1"/>
          <c:tx>
            <c:strRef>
              <c:f>'13_40'!$A$24</c:f>
              <c:strCache>
                <c:ptCount val="1"/>
                <c:pt idx="0">
                  <c:v>Netherlands</c:v>
                </c:pt>
              </c:strCache>
            </c:strRef>
          </c:tx>
          <c:cat>
            <c:numRef>
              <c:f>'13_40'!$B$22:$P$22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'13_40'!$B$24:$P$24</c:f>
              <c:numCache>
                <c:formatCode>General</c:formatCode>
                <c:ptCount val="15"/>
                <c:pt idx="0">
                  <c:v>0</c:v>
                </c:pt>
                <c:pt idx="1">
                  <c:v>101</c:v>
                </c:pt>
                <c:pt idx="2">
                  <c:v>0</c:v>
                </c:pt>
                <c:pt idx="3">
                  <c:v>286</c:v>
                </c:pt>
                <c:pt idx="4">
                  <c:v>110</c:v>
                </c:pt>
                <c:pt idx="5">
                  <c:v>414</c:v>
                </c:pt>
                <c:pt idx="6">
                  <c:v>1090</c:v>
                </c:pt>
                <c:pt idx="7">
                  <c:v>0</c:v>
                </c:pt>
                <c:pt idx="8">
                  <c:v>850</c:v>
                </c:pt>
                <c:pt idx="9">
                  <c:v>50</c:v>
                </c:pt>
                <c:pt idx="10">
                  <c:v>567</c:v>
                </c:pt>
                <c:pt idx="11">
                  <c:v>847</c:v>
                </c:pt>
                <c:pt idx="12">
                  <c:v>822</c:v>
                </c:pt>
                <c:pt idx="13">
                  <c:v>119</c:v>
                </c:pt>
                <c:pt idx="14">
                  <c:v>56</c:v>
                </c:pt>
              </c:numCache>
            </c:numRef>
          </c:val>
          <c:smooth val="0"/>
        </c:ser>
        <c:ser>
          <c:idx val="2"/>
          <c:order val="2"/>
          <c:tx>
            <c:strRef>
              <c:f>'13_40'!$A$25</c:f>
              <c:strCache>
                <c:ptCount val="1"/>
                <c:pt idx="0">
                  <c:v>Poland</c:v>
                </c:pt>
              </c:strCache>
            </c:strRef>
          </c:tx>
          <c:cat>
            <c:numRef>
              <c:f>'13_40'!$B$22:$P$22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'13_40'!$B$25:$P$25</c:f>
              <c:numCache>
                <c:formatCode>General</c:formatCode>
                <c:ptCount val="15"/>
                <c:pt idx="0">
                  <c:v>5248</c:v>
                </c:pt>
                <c:pt idx="1">
                  <c:v>0</c:v>
                </c:pt>
                <c:pt idx="2">
                  <c:v>7</c:v>
                </c:pt>
                <c:pt idx="3">
                  <c:v>0</c:v>
                </c:pt>
                <c:pt idx="4">
                  <c:v>0</c:v>
                </c:pt>
                <c:pt idx="5">
                  <c:v>0</c:v>
                </c:pt>
                <c:pt idx="6">
                  <c:v>0</c:v>
                </c:pt>
                <c:pt idx="7">
                  <c:v>87</c:v>
                </c:pt>
                <c:pt idx="8">
                  <c:v>966</c:v>
                </c:pt>
                <c:pt idx="9">
                  <c:v>0</c:v>
                </c:pt>
                <c:pt idx="10">
                  <c:v>451</c:v>
                </c:pt>
                <c:pt idx="11">
                  <c:v>33</c:v>
                </c:pt>
                <c:pt idx="12">
                  <c:v>1</c:v>
                </c:pt>
                <c:pt idx="13">
                  <c:v>1</c:v>
                </c:pt>
                <c:pt idx="14">
                  <c:v>2938</c:v>
                </c:pt>
              </c:numCache>
            </c:numRef>
          </c:val>
          <c:smooth val="0"/>
        </c:ser>
        <c:ser>
          <c:idx val="3"/>
          <c:order val="3"/>
          <c:tx>
            <c:strRef>
              <c:f>'13_40'!$A$26</c:f>
              <c:strCache>
                <c:ptCount val="1"/>
                <c:pt idx="0">
                  <c:v>Serbia</c:v>
                </c:pt>
              </c:strCache>
            </c:strRef>
          </c:tx>
          <c:cat>
            <c:numRef>
              <c:f>'13_40'!$B$22:$P$22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'13_40'!$B$26:$P$26</c:f>
              <c:numCache>
                <c:formatCode>General</c:formatCode>
                <c:ptCount val="15"/>
                <c:pt idx="0">
                  <c:v>537</c:v>
                </c:pt>
                <c:pt idx="1">
                  <c:v>753</c:v>
                </c:pt>
                <c:pt idx="2">
                  <c:v>4494</c:v>
                </c:pt>
                <c:pt idx="3">
                  <c:v>0</c:v>
                </c:pt>
                <c:pt idx="4">
                  <c:v>1807</c:v>
                </c:pt>
                <c:pt idx="5">
                  <c:v>19</c:v>
                </c:pt>
                <c:pt idx="6">
                  <c:v>214</c:v>
                </c:pt>
                <c:pt idx="7">
                  <c:v>1979</c:v>
                </c:pt>
                <c:pt idx="8">
                  <c:v>6</c:v>
                </c:pt>
                <c:pt idx="9">
                  <c:v>38</c:v>
                </c:pt>
                <c:pt idx="10">
                  <c:v>67</c:v>
                </c:pt>
                <c:pt idx="11">
                  <c:v>11</c:v>
                </c:pt>
                <c:pt idx="12">
                  <c:v>1082</c:v>
                </c:pt>
                <c:pt idx="13">
                  <c:v>345</c:v>
                </c:pt>
                <c:pt idx="14">
                  <c:v>1065</c:v>
                </c:pt>
              </c:numCache>
            </c:numRef>
          </c:val>
          <c:smooth val="0"/>
        </c:ser>
        <c:dLbls>
          <c:showLegendKey val="0"/>
          <c:showVal val="0"/>
          <c:showCatName val="0"/>
          <c:showSerName val="0"/>
          <c:showPercent val="0"/>
          <c:showBubbleSize val="0"/>
        </c:dLbls>
        <c:marker val="1"/>
        <c:smooth val="0"/>
        <c:axId val="211630720"/>
        <c:axId val="211641088"/>
      </c:lineChart>
      <c:catAx>
        <c:axId val="211630720"/>
        <c:scaling>
          <c:orientation val="minMax"/>
        </c:scaling>
        <c:delete val="0"/>
        <c:axPos val="b"/>
        <c:numFmt formatCode="General" sourceLinked="1"/>
        <c:majorTickMark val="out"/>
        <c:minorTickMark val="none"/>
        <c:tickLblPos val="nextTo"/>
        <c:crossAx val="211641088"/>
        <c:crosses val="autoZero"/>
        <c:auto val="1"/>
        <c:lblAlgn val="ctr"/>
        <c:lblOffset val="100"/>
        <c:noMultiLvlLbl val="0"/>
      </c:catAx>
      <c:valAx>
        <c:axId val="2116410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1630720"/>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Climate related economic losses, 2010-2024 (Euro per inhabitant (at constant prices))</a:t>
            </a:r>
            <a:endParaRPr lang="en-US" sz="1200" b="0"/>
          </a:p>
          <a:p>
            <a:pPr>
              <a:defRPr sz="1400">
                <a:latin typeface="Calibri"/>
                <a:ea typeface="Calibri"/>
                <a:cs typeface="Calibri"/>
              </a:defRPr>
            </a:pPr>
            <a:r>
              <a:rPr lang="en-US" sz="1200" b="0"/>
              <a:t>SDG ind 13_40: freq=Annual, statinfo=Annual value, stk_flow=Losses</a:t>
            </a:r>
          </a:p>
        </c:rich>
      </c:tx>
      <c:layout/>
      <c:overlay val="0"/>
    </c:title>
    <c:autoTitleDeleted val="0"/>
    <c:plotArea>
      <c:layout/>
      <c:lineChart>
        <c:grouping val="standard"/>
        <c:varyColors val="0"/>
        <c:ser>
          <c:idx val="0"/>
          <c:order val="0"/>
          <c:tx>
            <c:strRef>
              <c:f>'13_40'!$A$34</c:f>
              <c:strCache>
                <c:ptCount val="1"/>
                <c:pt idx="0">
                  <c:v>European Union - 27 countries (from 2020)</c:v>
                </c:pt>
              </c:strCache>
            </c:strRef>
          </c:tx>
          <c:cat>
            <c:numRef>
              <c:f>'13_40'!$B$33:$P$33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'13_40'!$B$34:$P$34</c:f>
              <c:numCache>
                <c:formatCode>General</c:formatCode>
                <c:ptCount val="15"/>
                <c:pt idx="0">
                  <c:v>65.510000000000005</c:v>
                </c:pt>
                <c:pt idx="1">
                  <c:v>17.75</c:v>
                </c:pt>
                <c:pt idx="2">
                  <c:v>12.55</c:v>
                </c:pt>
                <c:pt idx="3">
                  <c:v>55.65</c:v>
                </c:pt>
                <c:pt idx="4">
                  <c:v>34.869999999999997</c:v>
                </c:pt>
                <c:pt idx="5">
                  <c:v>33.81</c:v>
                </c:pt>
                <c:pt idx="6">
                  <c:v>27.14</c:v>
                </c:pt>
                <c:pt idx="7">
                  <c:v>75.45</c:v>
                </c:pt>
                <c:pt idx="8">
                  <c:v>59.87</c:v>
                </c:pt>
                <c:pt idx="9">
                  <c:v>61.77</c:v>
                </c:pt>
                <c:pt idx="10">
                  <c:v>36.42</c:v>
                </c:pt>
                <c:pt idx="11">
                  <c:v>146.28</c:v>
                </c:pt>
                <c:pt idx="12">
                  <c:v>129.16</c:v>
                </c:pt>
                <c:pt idx="13">
                  <c:v>100.65</c:v>
                </c:pt>
                <c:pt idx="14">
                  <c:v>89.92</c:v>
                </c:pt>
              </c:numCache>
            </c:numRef>
          </c:val>
          <c:smooth val="0"/>
        </c:ser>
        <c:ser>
          <c:idx val="1"/>
          <c:order val="1"/>
          <c:tx>
            <c:strRef>
              <c:f>'13_40'!$A$35</c:f>
              <c:strCache>
                <c:ptCount val="1"/>
                <c:pt idx="0">
                  <c:v>Netherlands</c:v>
                </c:pt>
              </c:strCache>
            </c:strRef>
          </c:tx>
          <c:cat>
            <c:numRef>
              <c:f>'13_40'!$B$33:$P$33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'13_40'!$B$35:$P$35</c:f>
              <c:numCache>
                <c:formatCode>General</c:formatCode>
                <c:ptCount val="15"/>
                <c:pt idx="0">
                  <c:v>0</c:v>
                </c:pt>
                <c:pt idx="1">
                  <c:v>6.05</c:v>
                </c:pt>
                <c:pt idx="2">
                  <c:v>0</c:v>
                </c:pt>
                <c:pt idx="3">
                  <c:v>17.02</c:v>
                </c:pt>
                <c:pt idx="4">
                  <c:v>6.52</c:v>
                </c:pt>
                <c:pt idx="5">
                  <c:v>24.44</c:v>
                </c:pt>
                <c:pt idx="6">
                  <c:v>64</c:v>
                </c:pt>
                <c:pt idx="7">
                  <c:v>0</c:v>
                </c:pt>
                <c:pt idx="8">
                  <c:v>49.33</c:v>
                </c:pt>
                <c:pt idx="9">
                  <c:v>2.88</c:v>
                </c:pt>
                <c:pt idx="10">
                  <c:v>32.51</c:v>
                </c:pt>
                <c:pt idx="11">
                  <c:v>48.31</c:v>
                </c:pt>
                <c:pt idx="12">
                  <c:v>46.44</c:v>
                </c:pt>
                <c:pt idx="13">
                  <c:v>6.66</c:v>
                </c:pt>
                <c:pt idx="14">
                  <c:v>3.11</c:v>
                </c:pt>
              </c:numCache>
            </c:numRef>
          </c:val>
          <c:smooth val="0"/>
        </c:ser>
        <c:ser>
          <c:idx val="2"/>
          <c:order val="2"/>
          <c:tx>
            <c:strRef>
              <c:f>'13_40'!$A$36</c:f>
              <c:strCache>
                <c:ptCount val="1"/>
                <c:pt idx="0">
                  <c:v>Poland</c:v>
                </c:pt>
              </c:strCache>
            </c:strRef>
          </c:tx>
          <c:cat>
            <c:numRef>
              <c:f>'13_40'!$B$33:$P$33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'13_40'!$B$36:$P$36</c:f>
              <c:numCache>
                <c:formatCode>General</c:formatCode>
                <c:ptCount val="15"/>
                <c:pt idx="0">
                  <c:v>137.94999999999999</c:v>
                </c:pt>
                <c:pt idx="1">
                  <c:v>0</c:v>
                </c:pt>
                <c:pt idx="2">
                  <c:v>0.18</c:v>
                </c:pt>
                <c:pt idx="3">
                  <c:v>0</c:v>
                </c:pt>
                <c:pt idx="4">
                  <c:v>0</c:v>
                </c:pt>
                <c:pt idx="5">
                  <c:v>0</c:v>
                </c:pt>
                <c:pt idx="6">
                  <c:v>0</c:v>
                </c:pt>
                <c:pt idx="7">
                  <c:v>2.29</c:v>
                </c:pt>
                <c:pt idx="8">
                  <c:v>25.44</c:v>
                </c:pt>
                <c:pt idx="9">
                  <c:v>0</c:v>
                </c:pt>
                <c:pt idx="10">
                  <c:v>12.02</c:v>
                </c:pt>
                <c:pt idx="11">
                  <c:v>0.89</c:v>
                </c:pt>
                <c:pt idx="12">
                  <c:v>0.03</c:v>
                </c:pt>
                <c:pt idx="13">
                  <c:v>0.03</c:v>
                </c:pt>
                <c:pt idx="14">
                  <c:v>80.36</c:v>
                </c:pt>
              </c:numCache>
            </c:numRef>
          </c:val>
          <c:smooth val="0"/>
        </c:ser>
        <c:ser>
          <c:idx val="3"/>
          <c:order val="3"/>
          <c:tx>
            <c:strRef>
              <c:f>'13_40'!$A$37</c:f>
              <c:strCache>
                <c:ptCount val="1"/>
                <c:pt idx="0">
                  <c:v>Serbia</c:v>
                </c:pt>
              </c:strCache>
            </c:strRef>
          </c:tx>
          <c:cat>
            <c:numRef>
              <c:f>'13_40'!$B$33:$P$33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'13_40'!$B$37:$P$37</c:f>
              <c:numCache>
                <c:formatCode>General</c:formatCode>
                <c:ptCount val="15"/>
                <c:pt idx="0">
                  <c:v>73.650000000000006</c:v>
                </c:pt>
                <c:pt idx="1">
                  <c:v>104.09</c:v>
                </c:pt>
                <c:pt idx="2">
                  <c:v>624.25</c:v>
                </c:pt>
                <c:pt idx="3">
                  <c:v>0</c:v>
                </c:pt>
                <c:pt idx="4">
                  <c:v>253.42</c:v>
                </c:pt>
                <c:pt idx="5">
                  <c:v>2.68</c:v>
                </c:pt>
                <c:pt idx="6">
                  <c:v>30.32</c:v>
                </c:pt>
                <c:pt idx="7">
                  <c:v>281.87</c:v>
                </c:pt>
                <c:pt idx="8">
                  <c:v>0.86</c:v>
                </c:pt>
                <c:pt idx="9">
                  <c:v>5.47</c:v>
                </c:pt>
                <c:pt idx="10">
                  <c:v>9.7100000000000009</c:v>
                </c:pt>
                <c:pt idx="11">
                  <c:v>1.61</c:v>
                </c:pt>
                <c:pt idx="12">
                  <c:v>161.03</c:v>
                </c:pt>
                <c:pt idx="13">
                  <c:v>52.09</c:v>
                </c:pt>
                <c:pt idx="14">
                  <c:v>161.69</c:v>
                </c:pt>
              </c:numCache>
            </c:numRef>
          </c:val>
          <c:smooth val="0"/>
        </c:ser>
        <c:dLbls>
          <c:showLegendKey val="0"/>
          <c:showVal val="0"/>
          <c:showCatName val="0"/>
          <c:showSerName val="0"/>
          <c:showPercent val="0"/>
          <c:showBubbleSize val="0"/>
        </c:dLbls>
        <c:marker val="1"/>
        <c:smooth val="0"/>
        <c:axId val="213557248"/>
        <c:axId val="213558784"/>
      </c:lineChart>
      <c:catAx>
        <c:axId val="213557248"/>
        <c:scaling>
          <c:orientation val="minMax"/>
        </c:scaling>
        <c:delete val="0"/>
        <c:axPos val="b"/>
        <c:numFmt formatCode="General" sourceLinked="1"/>
        <c:majorTickMark val="out"/>
        <c:minorTickMark val="none"/>
        <c:tickLblPos val="nextTo"/>
        <c:crossAx val="213558784"/>
        <c:crosses val="autoZero"/>
        <c:auto val="1"/>
        <c:lblAlgn val="ctr"/>
        <c:lblOffset val="100"/>
        <c:noMultiLvlLbl val="0"/>
      </c:catAx>
      <c:valAx>
        <c:axId val="2135587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3557248"/>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Climate related economic losses, 2010-2024 (Million euro at constant prices)</a:t>
            </a:r>
            <a:endParaRPr sz="1200" b="0"/>
          </a:p>
          <a:p>
            <a:pPr>
              <a:defRPr sz="1400">
                <a:latin typeface="Calibri"/>
                <a:ea typeface="Calibri"/>
                <a:cs typeface="Calibri"/>
              </a:defRPr>
            </a:pPr>
            <a:r>
              <a:rPr sz="1200" b="0"/>
              <a:t>SDG ind 13_40: freq=Annual, statinfo=Thirty-year average, stk_flow=Losses</a:t>
            </a:r>
          </a:p>
        </c:rich>
      </c:tx>
      <c:overlay val="0"/>
    </c:title>
    <c:autoTitleDeleted val="0"/>
    <c:plotArea>
      <c:layout/>
      <c:lineChart>
        <c:grouping val="standard"/>
        <c:varyColors val="0"/>
        <c:ser>
          <c:idx val="0"/>
          <c:order val="0"/>
          <c:tx>
            <c:strRef>
              <c:f>'13_40'!$A$45</c:f>
              <c:strCache>
                <c:ptCount val="1"/>
                <c:pt idx="0">
                  <c:v>European Union - 27 countries (from 2020)</c:v>
                </c:pt>
              </c:strCache>
            </c:strRef>
          </c:tx>
          <c:cat>
            <c:numRef>
              <c:f>'13_40'!$B$44:$P$44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'13_40'!$B$45:$P$45</c:f>
              <c:numCache>
                <c:formatCode>General</c:formatCode>
                <c:ptCount val="15"/>
                <c:pt idx="0">
                  <c:v>14069</c:v>
                </c:pt>
                <c:pt idx="1">
                  <c:v>14075</c:v>
                </c:pt>
                <c:pt idx="2">
                  <c:v>13907</c:v>
                </c:pt>
                <c:pt idx="3">
                  <c:v>14018</c:v>
                </c:pt>
                <c:pt idx="4">
                  <c:v>14235</c:v>
                </c:pt>
                <c:pt idx="5">
                  <c:v>14596</c:v>
                </c:pt>
                <c:pt idx="6">
                  <c:v>14862</c:v>
                </c:pt>
                <c:pt idx="7">
                  <c:v>15525</c:v>
                </c:pt>
                <c:pt idx="8">
                  <c:v>16320</c:v>
                </c:pt>
                <c:pt idx="9">
                  <c:v>17055</c:v>
                </c:pt>
                <c:pt idx="10">
                  <c:v>16443</c:v>
                </c:pt>
                <c:pt idx="11">
                  <c:v>18498</c:v>
                </c:pt>
                <c:pt idx="12">
                  <c:v>20138</c:v>
                </c:pt>
                <c:pt idx="13">
                  <c:v>21414</c:v>
                </c:pt>
                <c:pt idx="14">
                  <c:v>22039</c:v>
                </c:pt>
              </c:numCache>
            </c:numRef>
          </c:val>
          <c:smooth val="0"/>
        </c:ser>
        <c:ser>
          <c:idx val="1"/>
          <c:order val="1"/>
          <c:tx>
            <c:strRef>
              <c:f>'13_40'!$A$46</c:f>
              <c:strCache>
                <c:ptCount val="1"/>
                <c:pt idx="0">
                  <c:v>Netherlands</c:v>
                </c:pt>
              </c:strCache>
            </c:strRef>
          </c:tx>
          <c:cat>
            <c:numRef>
              <c:f>'13_40'!$B$44:$P$44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'13_40'!$B$46:$P$46</c:f>
              <c:numCache>
                <c:formatCode>General</c:formatCode>
                <c:ptCount val="15"/>
                <c:pt idx="0">
                  <c:v>264</c:v>
                </c:pt>
                <c:pt idx="1">
                  <c:v>268</c:v>
                </c:pt>
                <c:pt idx="2">
                  <c:v>268</c:v>
                </c:pt>
                <c:pt idx="3">
                  <c:v>277</c:v>
                </c:pt>
                <c:pt idx="4">
                  <c:v>281</c:v>
                </c:pt>
                <c:pt idx="5">
                  <c:v>295</c:v>
                </c:pt>
                <c:pt idx="6">
                  <c:v>331</c:v>
                </c:pt>
                <c:pt idx="7">
                  <c:v>331</c:v>
                </c:pt>
                <c:pt idx="8">
                  <c:v>359</c:v>
                </c:pt>
                <c:pt idx="9">
                  <c:v>361</c:v>
                </c:pt>
                <c:pt idx="10">
                  <c:v>271</c:v>
                </c:pt>
                <c:pt idx="11">
                  <c:v>299</c:v>
                </c:pt>
                <c:pt idx="12">
                  <c:v>325</c:v>
                </c:pt>
                <c:pt idx="13">
                  <c:v>321</c:v>
                </c:pt>
                <c:pt idx="14">
                  <c:v>323</c:v>
                </c:pt>
              </c:numCache>
            </c:numRef>
          </c:val>
          <c:smooth val="0"/>
        </c:ser>
        <c:ser>
          <c:idx val="2"/>
          <c:order val="2"/>
          <c:tx>
            <c:strRef>
              <c:f>'13_40'!$A$47</c:f>
              <c:strCache>
                <c:ptCount val="1"/>
                <c:pt idx="0">
                  <c:v>Poland</c:v>
                </c:pt>
              </c:strCache>
            </c:strRef>
          </c:tx>
          <c:cat>
            <c:numRef>
              <c:f>'13_40'!$B$44:$P$44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'13_40'!$B$47:$P$47</c:f>
              <c:numCache>
                <c:formatCode>General</c:formatCode>
                <c:ptCount val="15"/>
                <c:pt idx="0">
                  <c:v>675</c:v>
                </c:pt>
                <c:pt idx="1">
                  <c:v>675</c:v>
                </c:pt>
                <c:pt idx="2">
                  <c:v>645</c:v>
                </c:pt>
                <c:pt idx="3">
                  <c:v>634</c:v>
                </c:pt>
                <c:pt idx="4">
                  <c:v>634</c:v>
                </c:pt>
                <c:pt idx="5">
                  <c:v>577</c:v>
                </c:pt>
                <c:pt idx="6">
                  <c:v>577</c:v>
                </c:pt>
                <c:pt idx="7">
                  <c:v>553</c:v>
                </c:pt>
                <c:pt idx="8">
                  <c:v>585</c:v>
                </c:pt>
                <c:pt idx="9">
                  <c:v>585</c:v>
                </c:pt>
                <c:pt idx="10">
                  <c:v>589</c:v>
                </c:pt>
                <c:pt idx="11">
                  <c:v>589</c:v>
                </c:pt>
                <c:pt idx="12">
                  <c:v>589</c:v>
                </c:pt>
                <c:pt idx="13">
                  <c:v>589</c:v>
                </c:pt>
                <c:pt idx="14">
                  <c:v>687</c:v>
                </c:pt>
              </c:numCache>
            </c:numRef>
          </c:val>
          <c:smooth val="0"/>
        </c:ser>
        <c:ser>
          <c:idx val="3"/>
          <c:order val="3"/>
          <c:tx>
            <c:strRef>
              <c:f>'13_40'!$A$48</c:f>
              <c:strCache>
                <c:ptCount val="1"/>
                <c:pt idx="0">
                  <c:v>Serbia</c:v>
                </c:pt>
              </c:strCache>
            </c:strRef>
          </c:tx>
          <c:cat>
            <c:numRef>
              <c:f>'13_40'!$B$44:$P$44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'13_40'!$B$48:$P$48</c:f>
              <c:numCache>
                <c:formatCode>General</c:formatCode>
                <c:ptCount val="15"/>
                <c:pt idx="0">
                  <c:v>110</c:v>
                </c:pt>
                <c:pt idx="1">
                  <c:v>133</c:v>
                </c:pt>
                <c:pt idx="2">
                  <c:v>282</c:v>
                </c:pt>
                <c:pt idx="3">
                  <c:v>282</c:v>
                </c:pt>
                <c:pt idx="4">
                  <c:v>343</c:v>
                </c:pt>
                <c:pt idx="5">
                  <c:v>343</c:v>
                </c:pt>
                <c:pt idx="6">
                  <c:v>350</c:v>
                </c:pt>
                <c:pt idx="7">
                  <c:v>416</c:v>
                </c:pt>
                <c:pt idx="8">
                  <c:v>417</c:v>
                </c:pt>
                <c:pt idx="9">
                  <c:v>418</c:v>
                </c:pt>
                <c:pt idx="10">
                  <c:v>420</c:v>
                </c:pt>
                <c:pt idx="11">
                  <c:v>420</c:v>
                </c:pt>
                <c:pt idx="12">
                  <c:v>457</c:v>
                </c:pt>
                <c:pt idx="13">
                  <c:v>468</c:v>
                </c:pt>
                <c:pt idx="14">
                  <c:v>504</c:v>
                </c:pt>
              </c:numCache>
            </c:numRef>
          </c:val>
          <c:smooth val="0"/>
        </c:ser>
        <c:dLbls>
          <c:showLegendKey val="0"/>
          <c:showVal val="0"/>
          <c:showCatName val="0"/>
          <c:showSerName val="0"/>
          <c:showPercent val="0"/>
          <c:showBubbleSize val="0"/>
        </c:dLbls>
        <c:marker val="1"/>
        <c:smooth val="0"/>
        <c:axId val="215009152"/>
        <c:axId val="215010688"/>
      </c:lineChart>
      <c:catAx>
        <c:axId val="215009152"/>
        <c:scaling>
          <c:orientation val="minMax"/>
        </c:scaling>
        <c:delete val="0"/>
        <c:axPos val="b"/>
        <c:numFmt formatCode="General" sourceLinked="1"/>
        <c:majorTickMark val="out"/>
        <c:minorTickMark val="none"/>
        <c:tickLblPos val="nextTo"/>
        <c:crossAx val="215010688"/>
        <c:crosses val="autoZero"/>
        <c:auto val="1"/>
        <c:lblAlgn val="ctr"/>
        <c:lblOffset val="100"/>
        <c:noMultiLvlLbl val="0"/>
      </c:catAx>
      <c:valAx>
        <c:axId val="2150106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5009152"/>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Climate related economic losses, 2010-2024 (Euro per inhabitant (at constant prices))</a:t>
            </a:r>
            <a:endParaRPr sz="1200" b="0"/>
          </a:p>
          <a:p>
            <a:pPr>
              <a:defRPr sz="1400">
                <a:latin typeface="Calibri"/>
                <a:ea typeface="Calibri"/>
                <a:cs typeface="Calibri"/>
              </a:defRPr>
            </a:pPr>
            <a:r>
              <a:rPr sz="1200" b="0"/>
              <a:t>SDG ind 13_40: freq=Annual, statinfo=Thirty-year average, stk_flow=Losses</a:t>
            </a:r>
          </a:p>
        </c:rich>
      </c:tx>
      <c:overlay val="0"/>
    </c:title>
    <c:autoTitleDeleted val="0"/>
    <c:plotArea>
      <c:layout/>
      <c:lineChart>
        <c:grouping val="standard"/>
        <c:varyColors val="0"/>
        <c:ser>
          <c:idx val="0"/>
          <c:order val="0"/>
          <c:tx>
            <c:strRef>
              <c:f>'13_40'!$A$56</c:f>
              <c:strCache>
                <c:ptCount val="1"/>
                <c:pt idx="0">
                  <c:v>European Union - 27 countries (from 2020)</c:v>
                </c:pt>
              </c:strCache>
            </c:strRef>
          </c:tx>
          <c:cat>
            <c:numRef>
              <c:f>'13_40'!$B$55:$P$55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'13_40'!$B$56:$P$56</c:f>
              <c:numCache>
                <c:formatCode>General</c:formatCode>
                <c:ptCount val="15"/>
                <c:pt idx="0">
                  <c:v>31.86</c:v>
                </c:pt>
                <c:pt idx="1">
                  <c:v>31.92</c:v>
                </c:pt>
                <c:pt idx="2">
                  <c:v>31.5</c:v>
                </c:pt>
                <c:pt idx="3">
                  <c:v>31.72</c:v>
                </c:pt>
                <c:pt idx="4">
                  <c:v>32.159999999999997</c:v>
                </c:pt>
                <c:pt idx="5">
                  <c:v>32.909999999999997</c:v>
                </c:pt>
                <c:pt idx="6">
                  <c:v>33.450000000000003</c:v>
                </c:pt>
                <c:pt idx="7">
                  <c:v>34.89</c:v>
                </c:pt>
                <c:pt idx="8">
                  <c:v>36.61</c:v>
                </c:pt>
                <c:pt idx="9">
                  <c:v>38.19</c:v>
                </c:pt>
                <c:pt idx="10">
                  <c:v>36.82</c:v>
                </c:pt>
                <c:pt idx="11">
                  <c:v>41.48</c:v>
                </c:pt>
                <c:pt idx="12">
                  <c:v>45.07</c:v>
                </c:pt>
                <c:pt idx="13">
                  <c:v>47.74</c:v>
                </c:pt>
                <c:pt idx="14">
                  <c:v>48.99</c:v>
                </c:pt>
              </c:numCache>
            </c:numRef>
          </c:val>
          <c:smooth val="0"/>
        </c:ser>
        <c:ser>
          <c:idx val="1"/>
          <c:order val="1"/>
          <c:tx>
            <c:strRef>
              <c:f>'13_40'!$A$57</c:f>
              <c:strCache>
                <c:ptCount val="1"/>
                <c:pt idx="0">
                  <c:v>Netherlands</c:v>
                </c:pt>
              </c:strCache>
            </c:strRef>
          </c:tx>
          <c:cat>
            <c:numRef>
              <c:f>'13_40'!$B$55:$P$55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'13_40'!$B$57:$P$57</c:f>
              <c:numCache>
                <c:formatCode>General</c:formatCode>
                <c:ptCount val="15"/>
                <c:pt idx="0">
                  <c:v>15.91</c:v>
                </c:pt>
                <c:pt idx="1">
                  <c:v>16.03</c:v>
                </c:pt>
                <c:pt idx="2">
                  <c:v>15.98</c:v>
                </c:pt>
                <c:pt idx="3">
                  <c:v>16.5</c:v>
                </c:pt>
                <c:pt idx="4">
                  <c:v>16.649999999999999</c:v>
                </c:pt>
                <c:pt idx="5">
                  <c:v>17.39</c:v>
                </c:pt>
                <c:pt idx="6">
                  <c:v>19.440000000000001</c:v>
                </c:pt>
                <c:pt idx="7">
                  <c:v>19.32</c:v>
                </c:pt>
                <c:pt idx="8">
                  <c:v>20.85</c:v>
                </c:pt>
                <c:pt idx="9">
                  <c:v>20.81</c:v>
                </c:pt>
                <c:pt idx="10">
                  <c:v>15.51</c:v>
                </c:pt>
                <c:pt idx="11">
                  <c:v>17.04</c:v>
                </c:pt>
                <c:pt idx="12">
                  <c:v>18.34</c:v>
                </c:pt>
                <c:pt idx="13">
                  <c:v>17.940000000000001</c:v>
                </c:pt>
                <c:pt idx="14">
                  <c:v>17.920000000000002</c:v>
                </c:pt>
              </c:numCache>
            </c:numRef>
          </c:val>
          <c:smooth val="0"/>
        </c:ser>
        <c:ser>
          <c:idx val="2"/>
          <c:order val="2"/>
          <c:tx>
            <c:strRef>
              <c:f>'13_40'!$A$58</c:f>
              <c:strCache>
                <c:ptCount val="1"/>
                <c:pt idx="0">
                  <c:v>Poland</c:v>
                </c:pt>
              </c:strCache>
            </c:strRef>
          </c:tx>
          <c:cat>
            <c:numRef>
              <c:f>'13_40'!$B$55:$P$55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'13_40'!$B$58:$P$58</c:f>
              <c:numCache>
                <c:formatCode>General</c:formatCode>
                <c:ptCount val="15"/>
                <c:pt idx="0">
                  <c:v>17.73</c:v>
                </c:pt>
                <c:pt idx="1">
                  <c:v>17.72</c:v>
                </c:pt>
                <c:pt idx="2">
                  <c:v>16.940000000000001</c:v>
                </c:pt>
                <c:pt idx="3">
                  <c:v>16.66</c:v>
                </c:pt>
                <c:pt idx="4">
                  <c:v>16.670000000000002</c:v>
                </c:pt>
                <c:pt idx="5">
                  <c:v>15.2</c:v>
                </c:pt>
                <c:pt idx="6">
                  <c:v>15.2</c:v>
                </c:pt>
                <c:pt idx="7">
                  <c:v>14.55</c:v>
                </c:pt>
                <c:pt idx="8">
                  <c:v>15.4</c:v>
                </c:pt>
                <c:pt idx="9">
                  <c:v>15.4</c:v>
                </c:pt>
                <c:pt idx="10">
                  <c:v>15.7</c:v>
                </c:pt>
                <c:pt idx="11">
                  <c:v>15.93</c:v>
                </c:pt>
                <c:pt idx="12">
                  <c:v>16</c:v>
                </c:pt>
                <c:pt idx="13">
                  <c:v>16.059999999999999</c:v>
                </c:pt>
                <c:pt idx="14">
                  <c:v>18.8</c:v>
                </c:pt>
              </c:numCache>
            </c:numRef>
          </c:val>
          <c:smooth val="0"/>
        </c:ser>
        <c:ser>
          <c:idx val="3"/>
          <c:order val="3"/>
          <c:tx>
            <c:strRef>
              <c:f>'13_40'!$A$59</c:f>
              <c:strCache>
                <c:ptCount val="1"/>
                <c:pt idx="0">
                  <c:v>Serbia</c:v>
                </c:pt>
              </c:strCache>
            </c:strRef>
          </c:tx>
          <c:cat>
            <c:numRef>
              <c:f>'13_40'!$B$55:$P$55</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'13_40'!$B$59:$P$59</c:f>
              <c:numCache>
                <c:formatCode>General</c:formatCode>
                <c:ptCount val="15"/>
                <c:pt idx="0">
                  <c:v>15.14</c:v>
                </c:pt>
                <c:pt idx="1">
                  <c:v>18.329999999999998</c:v>
                </c:pt>
                <c:pt idx="2">
                  <c:v>39.229999999999997</c:v>
                </c:pt>
                <c:pt idx="3">
                  <c:v>39.42</c:v>
                </c:pt>
                <c:pt idx="4">
                  <c:v>48.05</c:v>
                </c:pt>
                <c:pt idx="5">
                  <c:v>48.38</c:v>
                </c:pt>
                <c:pt idx="6">
                  <c:v>49.64</c:v>
                </c:pt>
                <c:pt idx="7">
                  <c:v>59.3</c:v>
                </c:pt>
                <c:pt idx="8">
                  <c:v>59.66</c:v>
                </c:pt>
                <c:pt idx="9">
                  <c:v>60.16</c:v>
                </c:pt>
                <c:pt idx="10">
                  <c:v>60.89</c:v>
                </c:pt>
                <c:pt idx="11">
                  <c:v>61.52</c:v>
                </c:pt>
                <c:pt idx="12">
                  <c:v>67.94</c:v>
                </c:pt>
                <c:pt idx="13">
                  <c:v>70.66</c:v>
                </c:pt>
                <c:pt idx="14">
                  <c:v>76.44</c:v>
                </c:pt>
              </c:numCache>
            </c:numRef>
          </c:val>
          <c:smooth val="0"/>
        </c:ser>
        <c:dLbls>
          <c:showLegendKey val="0"/>
          <c:showVal val="0"/>
          <c:showCatName val="0"/>
          <c:showSerName val="0"/>
          <c:showPercent val="0"/>
          <c:showBubbleSize val="0"/>
        </c:dLbls>
        <c:marker val="1"/>
        <c:smooth val="0"/>
        <c:axId val="215157760"/>
        <c:axId val="215225088"/>
      </c:lineChart>
      <c:catAx>
        <c:axId val="215157760"/>
        <c:scaling>
          <c:orientation val="minMax"/>
        </c:scaling>
        <c:delete val="0"/>
        <c:axPos val="b"/>
        <c:numFmt formatCode="General" sourceLinked="1"/>
        <c:majorTickMark val="out"/>
        <c:minorTickMark val="none"/>
        <c:tickLblPos val="nextTo"/>
        <c:crossAx val="215225088"/>
        <c:crosses val="autoZero"/>
        <c:auto val="1"/>
        <c:lblAlgn val="ctr"/>
        <c:lblOffset val="100"/>
        <c:noMultiLvlLbl val="0"/>
      </c:catAx>
      <c:valAx>
        <c:axId val="2152250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5157760"/>
        <c:crosses val="autoZero"/>
        <c:crossBetween val="between"/>
      </c:valAx>
    </c:plotArea>
    <c:legend>
      <c:legendPos val="b"/>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Contribution to the international 100bn USD commitment on climate related expending, 2014-2024 (Million euro)</a:t>
            </a:r>
            <a:endParaRPr lang="en-US" sz="1200" b="0"/>
          </a:p>
          <a:p>
            <a:pPr>
              <a:defRPr sz="1400">
                <a:latin typeface="Calibri"/>
                <a:ea typeface="Calibri"/>
                <a:cs typeface="Calibri"/>
              </a:defRPr>
            </a:pPr>
            <a:r>
              <a:rPr lang="en-US" sz="1200" b="0"/>
              <a:t>SDG ind 13_50: freq=Annual</a:t>
            </a:r>
          </a:p>
        </c:rich>
      </c:tx>
      <c:layout/>
      <c:overlay val="0"/>
    </c:title>
    <c:autoTitleDeleted val="0"/>
    <c:plotArea>
      <c:layout/>
      <c:lineChart>
        <c:grouping val="standard"/>
        <c:varyColors val="0"/>
        <c:ser>
          <c:idx val="0"/>
          <c:order val="0"/>
          <c:tx>
            <c:strRef>
              <c:f>'13_50'!$A$23</c:f>
              <c:strCache>
                <c:ptCount val="1"/>
                <c:pt idx="0">
                  <c:v>European Union - 27 countries (from 2020)</c:v>
                </c:pt>
              </c:strCache>
            </c:strRef>
          </c:tx>
          <c:cat>
            <c:numRef>
              <c:f>'13_50'!$B$22:$L$22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'13_50'!$B$23:$L$23</c:f>
              <c:numCache>
                <c:formatCode>General</c:formatCode>
                <c:ptCount val="11"/>
                <c:pt idx="0">
                  <c:v>10163.870000000001</c:v>
                </c:pt>
                <c:pt idx="1">
                  <c:v>12333.74</c:v>
                </c:pt>
                <c:pt idx="2">
                  <c:v>14337.95</c:v>
                </c:pt>
                <c:pt idx="3">
                  <c:v>13906.81</c:v>
                </c:pt>
                <c:pt idx="4">
                  <c:v>14792.83</c:v>
                </c:pt>
                <c:pt idx="5">
                  <c:v>16205.77</c:v>
                </c:pt>
                <c:pt idx="6">
                  <c:v>18103.89</c:v>
                </c:pt>
                <c:pt idx="7">
                  <c:v>17977.97</c:v>
                </c:pt>
                <c:pt idx="8">
                  <c:v>21920.86</c:v>
                </c:pt>
                <c:pt idx="9">
                  <c:v>22849.85</c:v>
                </c:pt>
                <c:pt idx="10">
                  <c:v>24767.68</c:v>
                </c:pt>
              </c:numCache>
            </c:numRef>
          </c:val>
          <c:smooth val="0"/>
        </c:ser>
        <c:ser>
          <c:idx val="1"/>
          <c:order val="1"/>
          <c:tx>
            <c:strRef>
              <c:f>'13_50'!$A$24</c:f>
              <c:strCache>
                <c:ptCount val="1"/>
                <c:pt idx="0">
                  <c:v>Netherlands</c:v>
                </c:pt>
              </c:strCache>
            </c:strRef>
          </c:tx>
          <c:cat>
            <c:numRef>
              <c:f>'13_50'!$B$22:$L$22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'13_50'!$B$24:$L$24</c:f>
              <c:numCache>
                <c:formatCode>General</c:formatCode>
                <c:ptCount val="11"/>
                <c:pt idx="0">
                  <c:v>339.98</c:v>
                </c:pt>
                <c:pt idx="1">
                  <c:v>425.84</c:v>
                </c:pt>
                <c:pt idx="2">
                  <c:v>471.89</c:v>
                </c:pt>
                <c:pt idx="3">
                  <c:v>405.44</c:v>
                </c:pt>
                <c:pt idx="4">
                  <c:v>577.83000000000004</c:v>
                </c:pt>
                <c:pt idx="5">
                  <c:v>580.79</c:v>
                </c:pt>
                <c:pt idx="6">
                  <c:v>1109.7</c:v>
                </c:pt>
                <c:pt idx="7">
                  <c:v>618.92999999999995</c:v>
                </c:pt>
                <c:pt idx="8">
                  <c:v>804.44</c:v>
                </c:pt>
                <c:pt idx="9">
                  <c:v>1407.64</c:v>
                </c:pt>
                <c:pt idx="10">
                  <c:v>845.29</c:v>
                </c:pt>
              </c:numCache>
            </c:numRef>
          </c:val>
          <c:smooth val="0"/>
        </c:ser>
        <c:ser>
          <c:idx val="2"/>
          <c:order val="2"/>
          <c:tx>
            <c:strRef>
              <c:f>'13_50'!$A$25</c:f>
              <c:strCache>
                <c:ptCount val="1"/>
                <c:pt idx="0">
                  <c:v>Poland</c:v>
                </c:pt>
              </c:strCache>
            </c:strRef>
          </c:tx>
          <c:cat>
            <c:numRef>
              <c:f>'13_50'!$B$22:$L$22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'13_50'!$B$25:$L$25</c:f>
              <c:numCache>
                <c:formatCode>General</c:formatCode>
                <c:ptCount val="11"/>
                <c:pt idx="0">
                  <c:v>4.1900000000000004</c:v>
                </c:pt>
                <c:pt idx="1">
                  <c:v>5.67</c:v>
                </c:pt>
                <c:pt idx="2">
                  <c:v>5.38</c:v>
                </c:pt>
                <c:pt idx="3">
                  <c:v>4.29</c:v>
                </c:pt>
                <c:pt idx="4">
                  <c:v>49.49</c:v>
                </c:pt>
                <c:pt idx="5">
                  <c:v>12.88</c:v>
                </c:pt>
                <c:pt idx="6">
                  <c:v>22.49</c:v>
                </c:pt>
                <c:pt idx="7">
                  <c:v>8.44</c:v>
                </c:pt>
                <c:pt idx="8">
                  <c:v>19.45</c:v>
                </c:pt>
                <c:pt idx="9">
                  <c:v>15.09</c:v>
                </c:pt>
                <c:pt idx="10">
                  <c:v>9.7899999999999991</c:v>
                </c:pt>
              </c:numCache>
            </c:numRef>
          </c:val>
          <c:smooth val="0"/>
        </c:ser>
        <c:dLbls>
          <c:showLegendKey val="0"/>
          <c:showVal val="0"/>
          <c:showCatName val="0"/>
          <c:showSerName val="0"/>
          <c:showPercent val="0"/>
          <c:showBubbleSize val="0"/>
        </c:dLbls>
        <c:marker val="1"/>
        <c:smooth val="0"/>
        <c:axId val="215501056"/>
        <c:axId val="215511040"/>
      </c:lineChart>
      <c:catAx>
        <c:axId val="215501056"/>
        <c:scaling>
          <c:orientation val="minMax"/>
        </c:scaling>
        <c:delete val="0"/>
        <c:axPos val="b"/>
        <c:numFmt formatCode="General" sourceLinked="1"/>
        <c:majorTickMark val="out"/>
        <c:minorTickMark val="none"/>
        <c:tickLblPos val="nextTo"/>
        <c:crossAx val="215511040"/>
        <c:crosses val="autoZero"/>
        <c:auto val="1"/>
        <c:lblAlgn val="ctr"/>
        <c:lblOffset val="100"/>
        <c:noMultiLvlLbl val="0"/>
      </c:catAx>
      <c:valAx>
        <c:axId val="2155110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5501056"/>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Green bond issuance by type of issuer, 2014-2024 (Percentage of total)</a:t>
            </a:r>
            <a:endParaRPr lang="en-US" sz="1200" b="0"/>
          </a:p>
          <a:p>
            <a:pPr>
              <a:defRPr sz="1400">
                <a:latin typeface="Calibri"/>
                <a:ea typeface="Calibri"/>
                <a:cs typeface="Calibri"/>
              </a:defRPr>
            </a:pPr>
            <a:r>
              <a:rPr lang="en-US" sz="1200" b="0"/>
              <a:t>SDG ind 13_70: freq=Annual, geo=European Union - 27 countries (from 2020)</a:t>
            </a:r>
          </a:p>
        </c:rich>
      </c:tx>
      <c:layout/>
      <c:overlay val="0"/>
    </c:title>
    <c:autoTitleDeleted val="0"/>
    <c:plotArea>
      <c:layout/>
      <c:lineChart>
        <c:grouping val="standard"/>
        <c:varyColors val="0"/>
        <c:ser>
          <c:idx val="0"/>
          <c:order val="0"/>
          <c:tx>
            <c:strRef>
              <c:f>'13_70'!$A$23</c:f>
              <c:strCache>
                <c:ptCount val="1"/>
                <c:pt idx="0">
                  <c:v>Total</c:v>
                </c:pt>
              </c:strCache>
            </c:strRef>
          </c:tx>
          <c:cat>
            <c:numRef>
              <c:f>'13_70'!$B$22:$L$22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'13_70'!$B$23:$L$23</c:f>
              <c:numCache>
                <c:formatCode>General</c:formatCode>
                <c:ptCount val="11"/>
                <c:pt idx="0">
                  <c:v>7.0000000000000007E-2</c:v>
                </c:pt>
                <c:pt idx="1">
                  <c:v>0.31</c:v>
                </c:pt>
                <c:pt idx="2">
                  <c:v>0.6</c:v>
                </c:pt>
                <c:pt idx="3">
                  <c:v>1.57</c:v>
                </c:pt>
                <c:pt idx="4">
                  <c:v>2.98</c:v>
                </c:pt>
                <c:pt idx="5">
                  <c:v>2.4300000000000002</c:v>
                </c:pt>
                <c:pt idx="6">
                  <c:v>3.78</c:v>
                </c:pt>
                <c:pt idx="7">
                  <c:v>4.8499999999999996</c:v>
                </c:pt>
                <c:pt idx="8">
                  <c:v>7.15</c:v>
                </c:pt>
                <c:pt idx="9">
                  <c:v>5.28</c:v>
                </c:pt>
                <c:pt idx="10">
                  <c:v>6.94</c:v>
                </c:pt>
              </c:numCache>
            </c:numRef>
          </c:val>
          <c:smooth val="0"/>
        </c:ser>
        <c:ser>
          <c:idx val="1"/>
          <c:order val="1"/>
          <c:tx>
            <c:strRef>
              <c:f>'13_70'!$A$24</c:f>
              <c:strCache>
                <c:ptCount val="1"/>
                <c:pt idx="0">
                  <c:v>Corporate</c:v>
                </c:pt>
              </c:strCache>
            </c:strRef>
          </c:tx>
          <c:cat>
            <c:numRef>
              <c:f>'13_70'!$B$22:$L$22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'13_70'!$B$24:$L$24</c:f>
              <c:numCache>
                <c:formatCode>General</c:formatCode>
                <c:ptCount val="11"/>
                <c:pt idx="0">
                  <c:v>0.24</c:v>
                </c:pt>
                <c:pt idx="1">
                  <c:v>1.05</c:v>
                </c:pt>
                <c:pt idx="2">
                  <c:v>2.0699999999999998</c:v>
                </c:pt>
                <c:pt idx="3">
                  <c:v>4.53</c:v>
                </c:pt>
                <c:pt idx="4">
                  <c:v>2.12</c:v>
                </c:pt>
                <c:pt idx="5">
                  <c:v>4.96</c:v>
                </c:pt>
                <c:pt idx="6">
                  <c:v>5.6</c:v>
                </c:pt>
                <c:pt idx="7">
                  <c:v>11.98</c:v>
                </c:pt>
                <c:pt idx="8">
                  <c:v>10.57</c:v>
                </c:pt>
                <c:pt idx="9">
                  <c:v>10.039999999999999</c:v>
                </c:pt>
                <c:pt idx="10">
                  <c:v>12.75</c:v>
                </c:pt>
              </c:numCache>
            </c:numRef>
          </c:val>
          <c:smooth val="0"/>
        </c:ser>
        <c:ser>
          <c:idx val="2"/>
          <c:order val="2"/>
          <c:tx>
            <c:strRef>
              <c:f>'13_70'!$A$25</c:f>
              <c:strCache>
                <c:ptCount val="1"/>
                <c:pt idx="0">
                  <c:v>Government</c:v>
                </c:pt>
              </c:strCache>
            </c:strRef>
          </c:tx>
          <c:cat>
            <c:numRef>
              <c:f>'13_70'!$B$22:$L$22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'13_70'!$B$25:$L$25</c:f>
              <c:numCache>
                <c:formatCode>General</c:formatCode>
                <c:ptCount val="11"/>
                <c:pt idx="0">
                  <c:v>0.01</c:v>
                </c:pt>
                <c:pt idx="1">
                  <c:v>0.06</c:v>
                </c:pt>
                <c:pt idx="2">
                  <c:v>0.05</c:v>
                </c:pt>
                <c:pt idx="3">
                  <c:v>0.42</c:v>
                </c:pt>
                <c:pt idx="4">
                  <c:v>3.49</c:v>
                </c:pt>
                <c:pt idx="5">
                  <c:v>1.19</c:v>
                </c:pt>
                <c:pt idx="6">
                  <c:v>3.25</c:v>
                </c:pt>
                <c:pt idx="7">
                  <c:v>3.19</c:v>
                </c:pt>
                <c:pt idx="8">
                  <c:v>6.07</c:v>
                </c:pt>
                <c:pt idx="9">
                  <c:v>3.26</c:v>
                </c:pt>
                <c:pt idx="10">
                  <c:v>4.21</c:v>
                </c:pt>
              </c:numCache>
            </c:numRef>
          </c:val>
          <c:smooth val="0"/>
        </c:ser>
        <c:dLbls>
          <c:showLegendKey val="0"/>
          <c:showVal val="0"/>
          <c:showCatName val="0"/>
          <c:showSerName val="0"/>
          <c:showPercent val="0"/>
          <c:showBubbleSize val="0"/>
        </c:dLbls>
        <c:marker val="1"/>
        <c:smooth val="0"/>
        <c:axId val="215465984"/>
        <c:axId val="215467520"/>
      </c:lineChart>
      <c:catAx>
        <c:axId val="215465984"/>
        <c:scaling>
          <c:orientation val="minMax"/>
        </c:scaling>
        <c:delete val="0"/>
        <c:axPos val="b"/>
        <c:numFmt formatCode="General" sourceLinked="1"/>
        <c:majorTickMark val="out"/>
        <c:minorTickMark val="none"/>
        <c:tickLblPos val="nextTo"/>
        <c:crossAx val="215467520"/>
        <c:crosses val="autoZero"/>
        <c:auto val="1"/>
        <c:lblAlgn val="ctr"/>
        <c:lblOffset val="100"/>
        <c:noMultiLvlLbl val="0"/>
      </c:catAx>
      <c:valAx>
        <c:axId val="2154675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5465984"/>
        <c:crosses val="autoZero"/>
        <c:crossBetween val="between"/>
      </c:valAx>
    </c:plotArea>
    <c:legend>
      <c:legendPos val="b"/>
      <c:layout/>
      <c:overlay val="0"/>
    </c:legend>
    <c:plotVisOnly val="1"/>
    <c:dispBlanksAs val="gap"/>
    <c:showDLblsOverMax val="0"/>
  </c:chart>
  <c:spPr>
    <a:ln>
      <a:solidFill>
        <a:srgbClr val="3F7E44"/>
      </a:solidFill>
      <a:prstDash val="solid"/>
    </a:ln>
  </c:sp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Surface of the marine protected areas, 2012-2023 (Percentage)</a:t>
            </a:r>
            <a:endParaRPr lang="en-US" sz="1200" b="0"/>
          </a:p>
          <a:p>
            <a:pPr>
              <a:defRPr sz="1400">
                <a:latin typeface="Calibri"/>
                <a:ea typeface="Calibri"/>
                <a:cs typeface="Calibri"/>
              </a:defRPr>
            </a:pPr>
            <a:r>
              <a:rPr lang="en-US" sz="1200" b="0"/>
              <a:t>SDG ind 14_10: freq=Annual, areaprot=Marine protected area</a:t>
            </a:r>
          </a:p>
        </c:rich>
      </c:tx>
      <c:layout/>
      <c:overlay val="0"/>
    </c:title>
    <c:autoTitleDeleted val="0"/>
    <c:plotArea>
      <c:layout/>
      <c:lineChart>
        <c:grouping val="standard"/>
        <c:varyColors val="0"/>
        <c:ser>
          <c:idx val="0"/>
          <c:order val="0"/>
          <c:tx>
            <c:strRef>
              <c:f>'14_10'!$A$23</c:f>
              <c:strCache>
                <c:ptCount val="1"/>
                <c:pt idx="0">
                  <c:v>European Union - 27 countries (from 2020)</c:v>
                </c:pt>
              </c:strCache>
            </c:strRef>
          </c:tx>
          <c:cat>
            <c:numRef>
              <c:f>'14_10'!$B$22:$G$22</c:f>
              <c:numCache>
                <c:formatCode>General</c:formatCode>
                <c:ptCount val="6"/>
                <c:pt idx="0">
                  <c:v>2012</c:v>
                </c:pt>
                <c:pt idx="1">
                  <c:v>2016</c:v>
                </c:pt>
                <c:pt idx="2">
                  <c:v>2019</c:v>
                </c:pt>
                <c:pt idx="3">
                  <c:v>2021</c:v>
                </c:pt>
                <c:pt idx="4">
                  <c:v>2022</c:v>
                </c:pt>
                <c:pt idx="5">
                  <c:v>2023</c:v>
                </c:pt>
              </c:numCache>
            </c:numRef>
          </c:cat>
          <c:val>
            <c:numRef>
              <c:f>'14_10'!$B$23:$G$23</c:f>
              <c:numCache>
                <c:formatCode>General</c:formatCode>
                <c:ptCount val="6"/>
                <c:pt idx="0">
                  <c:v>4.2</c:v>
                </c:pt>
                <c:pt idx="1">
                  <c:v>7.4</c:v>
                </c:pt>
                <c:pt idx="2">
                  <c:v>10.9</c:v>
                </c:pt>
                <c:pt idx="3">
                  <c:v>12.1</c:v>
                </c:pt>
                <c:pt idx="4">
                  <c:v>12.3</c:v>
                </c:pt>
                <c:pt idx="5">
                  <c:v>13.7</c:v>
                </c:pt>
              </c:numCache>
            </c:numRef>
          </c:val>
          <c:smooth val="0"/>
        </c:ser>
        <c:ser>
          <c:idx val="1"/>
          <c:order val="1"/>
          <c:tx>
            <c:strRef>
              <c:f>'14_10'!$A$24</c:f>
              <c:strCache>
                <c:ptCount val="1"/>
                <c:pt idx="0">
                  <c:v>Netherlands</c:v>
                </c:pt>
              </c:strCache>
            </c:strRef>
          </c:tx>
          <c:cat>
            <c:numRef>
              <c:f>'14_10'!$B$22:$G$22</c:f>
              <c:numCache>
                <c:formatCode>General</c:formatCode>
                <c:ptCount val="6"/>
                <c:pt idx="0">
                  <c:v>2012</c:v>
                </c:pt>
                <c:pt idx="1">
                  <c:v>2016</c:v>
                </c:pt>
                <c:pt idx="2">
                  <c:v>2019</c:v>
                </c:pt>
                <c:pt idx="3">
                  <c:v>2021</c:v>
                </c:pt>
                <c:pt idx="4">
                  <c:v>2022</c:v>
                </c:pt>
                <c:pt idx="5">
                  <c:v>2023</c:v>
                </c:pt>
              </c:numCache>
            </c:numRef>
          </c:cat>
          <c:val>
            <c:numRef>
              <c:f>'14_10'!$B$24:$G$24</c:f>
              <c:numCache>
                <c:formatCode>General</c:formatCode>
                <c:ptCount val="6"/>
                <c:pt idx="0">
                  <c:v>20.100000000000001</c:v>
                </c:pt>
                <c:pt idx="1">
                  <c:v>25.6</c:v>
                </c:pt>
                <c:pt idx="2">
                  <c:v>25.6</c:v>
                </c:pt>
                <c:pt idx="3">
                  <c:v>26.1</c:v>
                </c:pt>
                <c:pt idx="4">
                  <c:v>26.8</c:v>
                </c:pt>
                <c:pt idx="5">
                  <c:v>31.6</c:v>
                </c:pt>
              </c:numCache>
            </c:numRef>
          </c:val>
          <c:smooth val="0"/>
        </c:ser>
        <c:ser>
          <c:idx val="2"/>
          <c:order val="2"/>
          <c:tx>
            <c:strRef>
              <c:f>'14_10'!$A$25</c:f>
              <c:strCache>
                <c:ptCount val="1"/>
                <c:pt idx="0">
                  <c:v>Poland</c:v>
                </c:pt>
              </c:strCache>
            </c:strRef>
          </c:tx>
          <c:cat>
            <c:numRef>
              <c:f>'14_10'!$B$22:$G$22</c:f>
              <c:numCache>
                <c:formatCode>General</c:formatCode>
                <c:ptCount val="6"/>
                <c:pt idx="0">
                  <c:v>2012</c:v>
                </c:pt>
                <c:pt idx="1">
                  <c:v>2016</c:v>
                </c:pt>
                <c:pt idx="2">
                  <c:v>2019</c:v>
                </c:pt>
                <c:pt idx="3">
                  <c:v>2021</c:v>
                </c:pt>
                <c:pt idx="4">
                  <c:v>2022</c:v>
                </c:pt>
                <c:pt idx="5">
                  <c:v>2023</c:v>
                </c:pt>
              </c:numCache>
            </c:numRef>
          </c:cat>
          <c:val>
            <c:numRef>
              <c:f>'14_10'!$B$25:$G$25</c:f>
              <c:numCache>
                <c:formatCode>General</c:formatCode>
                <c:ptCount val="6"/>
                <c:pt idx="0">
                  <c:v>21.8</c:v>
                </c:pt>
                <c:pt idx="1">
                  <c:v>21.8</c:v>
                </c:pt>
                <c:pt idx="2">
                  <c:v>21.8</c:v>
                </c:pt>
                <c:pt idx="3">
                  <c:v>21.9</c:v>
                </c:pt>
                <c:pt idx="4">
                  <c:v>21.9</c:v>
                </c:pt>
                <c:pt idx="5">
                  <c:v>22</c:v>
                </c:pt>
              </c:numCache>
            </c:numRef>
          </c:val>
          <c:smooth val="0"/>
        </c:ser>
        <c:dLbls>
          <c:showLegendKey val="0"/>
          <c:showVal val="0"/>
          <c:showCatName val="0"/>
          <c:showSerName val="0"/>
          <c:showPercent val="0"/>
          <c:showBubbleSize val="0"/>
        </c:dLbls>
        <c:marker val="1"/>
        <c:smooth val="0"/>
        <c:axId val="209710080"/>
        <c:axId val="209996416"/>
      </c:lineChart>
      <c:catAx>
        <c:axId val="209710080"/>
        <c:scaling>
          <c:orientation val="minMax"/>
        </c:scaling>
        <c:delete val="0"/>
        <c:axPos val="b"/>
        <c:numFmt formatCode="General" sourceLinked="1"/>
        <c:majorTickMark val="out"/>
        <c:minorTickMark val="none"/>
        <c:tickLblPos val="nextTo"/>
        <c:crossAx val="209996416"/>
        <c:crosses val="autoZero"/>
        <c:auto val="1"/>
        <c:lblAlgn val="ctr"/>
        <c:lblOffset val="100"/>
        <c:noMultiLvlLbl val="0"/>
      </c:catAx>
      <c:valAx>
        <c:axId val="2099964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9710080"/>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Surface of the marine protected areas, 2012-2023 (Square kilometre)</a:t>
            </a:r>
            <a:endParaRPr lang="en-US" sz="1200" b="0"/>
          </a:p>
          <a:p>
            <a:pPr>
              <a:defRPr sz="1400">
                <a:latin typeface="Calibri"/>
                <a:ea typeface="Calibri"/>
                <a:cs typeface="Calibri"/>
              </a:defRPr>
            </a:pPr>
            <a:r>
              <a:rPr lang="en-US" sz="1200" b="0"/>
              <a:t>SDG ind 14_10: freq=Annual, areaprot=Marine protected area</a:t>
            </a:r>
          </a:p>
        </c:rich>
      </c:tx>
      <c:layout/>
      <c:overlay val="0"/>
    </c:title>
    <c:autoTitleDeleted val="0"/>
    <c:plotArea>
      <c:layout/>
      <c:lineChart>
        <c:grouping val="standard"/>
        <c:varyColors val="0"/>
        <c:ser>
          <c:idx val="0"/>
          <c:order val="0"/>
          <c:tx>
            <c:strRef>
              <c:f>'14_10'!$A$33</c:f>
              <c:strCache>
                <c:ptCount val="1"/>
                <c:pt idx="0">
                  <c:v>European Union - 27 countries (from 2020)</c:v>
                </c:pt>
              </c:strCache>
            </c:strRef>
          </c:tx>
          <c:cat>
            <c:numRef>
              <c:f>'14_10'!$B$32:$G$32</c:f>
              <c:numCache>
                <c:formatCode>General</c:formatCode>
                <c:ptCount val="6"/>
                <c:pt idx="0">
                  <c:v>2012</c:v>
                </c:pt>
                <c:pt idx="1">
                  <c:v>2016</c:v>
                </c:pt>
                <c:pt idx="2">
                  <c:v>2019</c:v>
                </c:pt>
                <c:pt idx="3">
                  <c:v>2021</c:v>
                </c:pt>
                <c:pt idx="4">
                  <c:v>2022</c:v>
                </c:pt>
                <c:pt idx="5">
                  <c:v>2023</c:v>
                </c:pt>
              </c:numCache>
            </c:numRef>
          </c:cat>
          <c:val>
            <c:numRef>
              <c:f>'14_10'!$B$33:$G$33</c:f>
              <c:numCache>
                <c:formatCode>General</c:formatCode>
                <c:ptCount val="6"/>
                <c:pt idx="0">
                  <c:v>216972</c:v>
                </c:pt>
                <c:pt idx="1">
                  <c:v>386069</c:v>
                </c:pt>
                <c:pt idx="2">
                  <c:v>552008</c:v>
                </c:pt>
                <c:pt idx="3">
                  <c:v>612094</c:v>
                </c:pt>
                <c:pt idx="4">
                  <c:v>628749</c:v>
                </c:pt>
                <c:pt idx="5">
                  <c:v>689211</c:v>
                </c:pt>
              </c:numCache>
            </c:numRef>
          </c:val>
          <c:smooth val="0"/>
        </c:ser>
        <c:ser>
          <c:idx val="1"/>
          <c:order val="1"/>
          <c:tx>
            <c:strRef>
              <c:f>'14_10'!$A$34</c:f>
              <c:strCache>
                <c:ptCount val="1"/>
                <c:pt idx="0">
                  <c:v>Netherlands</c:v>
                </c:pt>
              </c:strCache>
            </c:strRef>
          </c:tx>
          <c:cat>
            <c:numRef>
              <c:f>'14_10'!$B$32:$G$32</c:f>
              <c:numCache>
                <c:formatCode>General</c:formatCode>
                <c:ptCount val="6"/>
                <c:pt idx="0">
                  <c:v>2012</c:v>
                </c:pt>
                <c:pt idx="1">
                  <c:v>2016</c:v>
                </c:pt>
                <c:pt idx="2">
                  <c:v>2019</c:v>
                </c:pt>
                <c:pt idx="3">
                  <c:v>2021</c:v>
                </c:pt>
                <c:pt idx="4">
                  <c:v>2022</c:v>
                </c:pt>
                <c:pt idx="5">
                  <c:v>2023</c:v>
                </c:pt>
              </c:numCache>
            </c:numRef>
          </c:cat>
          <c:val>
            <c:numRef>
              <c:f>'14_10'!$B$34:$G$34</c:f>
              <c:numCache>
                <c:formatCode>General</c:formatCode>
                <c:ptCount val="6"/>
                <c:pt idx="0">
                  <c:v>11829</c:v>
                </c:pt>
                <c:pt idx="1">
                  <c:v>15085</c:v>
                </c:pt>
                <c:pt idx="2">
                  <c:v>15082</c:v>
                </c:pt>
                <c:pt idx="3">
                  <c:v>16451</c:v>
                </c:pt>
                <c:pt idx="4">
                  <c:v>16704</c:v>
                </c:pt>
                <c:pt idx="5">
                  <c:v>19702</c:v>
                </c:pt>
              </c:numCache>
            </c:numRef>
          </c:val>
          <c:smooth val="0"/>
        </c:ser>
        <c:ser>
          <c:idx val="2"/>
          <c:order val="2"/>
          <c:tx>
            <c:strRef>
              <c:f>'14_10'!$A$35</c:f>
              <c:strCache>
                <c:ptCount val="1"/>
                <c:pt idx="0">
                  <c:v>Poland</c:v>
                </c:pt>
              </c:strCache>
            </c:strRef>
          </c:tx>
          <c:cat>
            <c:numRef>
              <c:f>'14_10'!$B$32:$G$32</c:f>
              <c:numCache>
                <c:formatCode>General</c:formatCode>
                <c:ptCount val="6"/>
                <c:pt idx="0">
                  <c:v>2012</c:v>
                </c:pt>
                <c:pt idx="1">
                  <c:v>2016</c:v>
                </c:pt>
                <c:pt idx="2">
                  <c:v>2019</c:v>
                </c:pt>
                <c:pt idx="3">
                  <c:v>2021</c:v>
                </c:pt>
                <c:pt idx="4">
                  <c:v>2022</c:v>
                </c:pt>
                <c:pt idx="5">
                  <c:v>2023</c:v>
                </c:pt>
              </c:numCache>
            </c:numRef>
          </c:cat>
          <c:val>
            <c:numRef>
              <c:f>'14_10'!$B$35:$G$35</c:f>
              <c:numCache>
                <c:formatCode>General</c:formatCode>
                <c:ptCount val="6"/>
                <c:pt idx="0">
                  <c:v>7235</c:v>
                </c:pt>
                <c:pt idx="1">
                  <c:v>7238</c:v>
                </c:pt>
                <c:pt idx="2">
                  <c:v>7238</c:v>
                </c:pt>
                <c:pt idx="3">
                  <c:v>7247</c:v>
                </c:pt>
                <c:pt idx="4">
                  <c:v>7249</c:v>
                </c:pt>
                <c:pt idx="5">
                  <c:v>7288</c:v>
                </c:pt>
              </c:numCache>
            </c:numRef>
          </c:val>
          <c:smooth val="0"/>
        </c:ser>
        <c:dLbls>
          <c:showLegendKey val="0"/>
          <c:showVal val="0"/>
          <c:showCatName val="0"/>
          <c:showSerName val="0"/>
          <c:showPercent val="0"/>
          <c:showBubbleSize val="0"/>
        </c:dLbls>
        <c:marker val="1"/>
        <c:smooth val="0"/>
        <c:axId val="214711296"/>
        <c:axId val="214723200"/>
      </c:lineChart>
      <c:catAx>
        <c:axId val="214711296"/>
        <c:scaling>
          <c:orientation val="minMax"/>
        </c:scaling>
        <c:delete val="0"/>
        <c:axPos val="b"/>
        <c:numFmt formatCode="General" sourceLinked="1"/>
        <c:majorTickMark val="out"/>
        <c:minorTickMark val="none"/>
        <c:tickLblPos val="nextTo"/>
        <c:crossAx val="214723200"/>
        <c:crosses val="autoZero"/>
        <c:auto val="1"/>
        <c:lblAlgn val="ctr"/>
        <c:lblOffset val="100"/>
        <c:noMultiLvlLbl val="0"/>
      </c:catAx>
      <c:valAx>
        <c:axId val="2147232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4711296"/>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Estimated trends in fish stock biomass, by fishing areas, 2010-2023</a:t>
            </a:r>
            <a:endParaRPr lang="en-US" sz="1200" b="0"/>
          </a:p>
          <a:p>
            <a:pPr>
              <a:defRPr sz="1400">
                <a:latin typeface="Calibri"/>
                <a:ea typeface="Calibri"/>
                <a:cs typeface="Calibri"/>
              </a:defRPr>
            </a:pPr>
            <a:r>
              <a:rPr lang="en-US" sz="1200" b="0"/>
              <a:t>SDG ind 14_21: freq=Annual, fishreg=EU total marine areas</a:t>
            </a:r>
          </a:p>
        </c:rich>
      </c:tx>
      <c:layout/>
      <c:overlay val="0"/>
    </c:title>
    <c:autoTitleDeleted val="0"/>
    <c:plotArea>
      <c:layout/>
      <c:lineChart>
        <c:grouping val="standard"/>
        <c:varyColors val="0"/>
        <c:ser>
          <c:idx val="0"/>
          <c:order val="0"/>
          <c:tx>
            <c:strRef>
              <c:f>'14_21'!$A$23</c:f>
              <c:strCache>
                <c:ptCount val="1"/>
                <c:pt idx="0">
                  <c:v>Fish stock biomass - index 2003 = 100</c:v>
                </c:pt>
              </c:strCache>
            </c:strRef>
          </c:tx>
          <c:cat>
            <c:numRef>
              <c:f>'14_21'!$B$22:$O$22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'14_21'!$B$23:$O$23</c:f>
              <c:numCache>
                <c:formatCode>General</c:formatCode>
                <c:ptCount val="14"/>
                <c:pt idx="0">
                  <c:v>69</c:v>
                </c:pt>
                <c:pt idx="1">
                  <c:v>72</c:v>
                </c:pt>
                <c:pt idx="2">
                  <c:v>73</c:v>
                </c:pt>
                <c:pt idx="3">
                  <c:v>73</c:v>
                </c:pt>
                <c:pt idx="4">
                  <c:v>74</c:v>
                </c:pt>
                <c:pt idx="5">
                  <c:v>77</c:v>
                </c:pt>
                <c:pt idx="6">
                  <c:v>78</c:v>
                </c:pt>
                <c:pt idx="7">
                  <c:v>78</c:v>
                </c:pt>
                <c:pt idx="8">
                  <c:v>78</c:v>
                </c:pt>
                <c:pt idx="9">
                  <c:v>75</c:v>
                </c:pt>
                <c:pt idx="10">
                  <c:v>75</c:v>
                </c:pt>
                <c:pt idx="11">
                  <c:v>78</c:v>
                </c:pt>
                <c:pt idx="12">
                  <c:v>81</c:v>
                </c:pt>
                <c:pt idx="13">
                  <c:v>0</c:v>
                </c:pt>
              </c:numCache>
            </c:numRef>
          </c:val>
          <c:smooth val="0"/>
        </c:ser>
        <c:dLbls>
          <c:showLegendKey val="0"/>
          <c:showVal val="0"/>
          <c:showCatName val="0"/>
          <c:showSerName val="0"/>
          <c:showPercent val="0"/>
          <c:showBubbleSize val="0"/>
        </c:dLbls>
        <c:marker val="1"/>
        <c:smooth val="0"/>
        <c:axId val="217137536"/>
        <c:axId val="217139072"/>
      </c:lineChart>
      <c:catAx>
        <c:axId val="217137536"/>
        <c:scaling>
          <c:orientation val="minMax"/>
        </c:scaling>
        <c:delete val="0"/>
        <c:axPos val="b"/>
        <c:numFmt formatCode="General" sourceLinked="1"/>
        <c:majorTickMark val="out"/>
        <c:minorTickMark val="none"/>
        <c:tickLblPos val="nextTo"/>
        <c:crossAx val="217139072"/>
        <c:crosses val="autoZero"/>
        <c:auto val="1"/>
        <c:lblAlgn val="ctr"/>
        <c:lblOffset val="100"/>
        <c:noMultiLvlLbl val="0"/>
      </c:catAx>
      <c:valAx>
        <c:axId val="2171390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7137536"/>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Obesity rate by body mass index (BMI), 2014-2025 (Percentage)</a:t>
            </a:r>
            <a:endParaRPr sz="1200" b="0"/>
          </a:p>
          <a:p>
            <a:pPr>
              <a:defRPr sz="1400">
                <a:latin typeface="Calibri"/>
                <a:ea typeface="Calibri"/>
                <a:cs typeface="Calibri"/>
              </a:defRPr>
            </a:pPr>
            <a:r>
              <a:rPr sz="1200" b="0"/>
              <a:t>SDG ind 02_10: freq=Annual, bmi=Obese</a:t>
            </a:r>
          </a:p>
        </c:rich>
      </c:tx>
      <c:overlay val="0"/>
    </c:title>
    <c:autoTitleDeleted val="0"/>
    <c:plotArea>
      <c:layout/>
      <c:lineChart>
        <c:grouping val="standard"/>
        <c:varyColors val="0"/>
        <c:ser>
          <c:idx val="0"/>
          <c:order val="0"/>
          <c:tx>
            <c:strRef>
              <c:f>'02_10'!$A$45</c:f>
              <c:strCache>
                <c:ptCount val="1"/>
                <c:pt idx="0">
                  <c:v>European Union - 27 countries (from 2020)</c:v>
                </c:pt>
              </c:strCache>
            </c:strRef>
          </c:tx>
          <c:cat>
            <c:numRef>
              <c:f>'02_10'!$B$44:$F$44</c:f>
              <c:numCache>
                <c:formatCode>General</c:formatCode>
                <c:ptCount val="5"/>
                <c:pt idx="0">
                  <c:v>2014</c:v>
                </c:pt>
                <c:pt idx="1">
                  <c:v>2017</c:v>
                </c:pt>
                <c:pt idx="2">
                  <c:v>2019</c:v>
                </c:pt>
                <c:pt idx="3">
                  <c:v>2022</c:v>
                </c:pt>
                <c:pt idx="4">
                  <c:v>2025</c:v>
                </c:pt>
              </c:numCache>
            </c:numRef>
          </c:cat>
          <c:val>
            <c:numRef>
              <c:f>'02_10'!$B$45:$F$45</c:f>
              <c:numCache>
                <c:formatCode>General</c:formatCode>
                <c:ptCount val="5"/>
                <c:pt idx="0">
                  <c:v>15.4</c:v>
                </c:pt>
                <c:pt idx="1">
                  <c:v>15.1</c:v>
                </c:pt>
                <c:pt idx="2">
                  <c:v>16.5</c:v>
                </c:pt>
                <c:pt idx="3">
                  <c:v>14.8</c:v>
                </c:pt>
                <c:pt idx="4">
                  <c:v>0</c:v>
                </c:pt>
              </c:numCache>
            </c:numRef>
          </c:val>
          <c:smooth val="0"/>
        </c:ser>
        <c:ser>
          <c:idx val="1"/>
          <c:order val="1"/>
          <c:tx>
            <c:strRef>
              <c:f>'02_10'!$A$46</c:f>
              <c:strCache>
                <c:ptCount val="1"/>
                <c:pt idx="0">
                  <c:v>Netherlands</c:v>
                </c:pt>
              </c:strCache>
            </c:strRef>
          </c:tx>
          <c:cat>
            <c:numRef>
              <c:f>'02_10'!$B$44:$F$44</c:f>
              <c:numCache>
                <c:formatCode>General</c:formatCode>
                <c:ptCount val="5"/>
                <c:pt idx="0">
                  <c:v>2014</c:v>
                </c:pt>
                <c:pt idx="1">
                  <c:v>2017</c:v>
                </c:pt>
                <c:pt idx="2">
                  <c:v>2019</c:v>
                </c:pt>
                <c:pt idx="3">
                  <c:v>2022</c:v>
                </c:pt>
                <c:pt idx="4">
                  <c:v>2025</c:v>
                </c:pt>
              </c:numCache>
            </c:numRef>
          </c:cat>
          <c:val>
            <c:numRef>
              <c:f>'02_10'!$B$46:$F$46</c:f>
              <c:numCache>
                <c:formatCode>General</c:formatCode>
                <c:ptCount val="5"/>
                <c:pt idx="0">
                  <c:v>13.3</c:v>
                </c:pt>
                <c:pt idx="1">
                  <c:v>12.7</c:v>
                </c:pt>
                <c:pt idx="2">
                  <c:v>14.7</c:v>
                </c:pt>
                <c:pt idx="3">
                  <c:v>13.2</c:v>
                </c:pt>
                <c:pt idx="4">
                  <c:v>15</c:v>
                </c:pt>
              </c:numCache>
            </c:numRef>
          </c:val>
          <c:smooth val="0"/>
        </c:ser>
        <c:ser>
          <c:idx val="2"/>
          <c:order val="2"/>
          <c:tx>
            <c:strRef>
              <c:f>'02_10'!$A$47</c:f>
              <c:strCache>
                <c:ptCount val="1"/>
                <c:pt idx="0">
                  <c:v>Poland</c:v>
                </c:pt>
              </c:strCache>
            </c:strRef>
          </c:tx>
          <c:cat>
            <c:numRef>
              <c:f>'02_10'!$B$44:$F$44</c:f>
              <c:numCache>
                <c:formatCode>General</c:formatCode>
                <c:ptCount val="5"/>
                <c:pt idx="0">
                  <c:v>2014</c:v>
                </c:pt>
                <c:pt idx="1">
                  <c:v>2017</c:v>
                </c:pt>
                <c:pt idx="2">
                  <c:v>2019</c:v>
                </c:pt>
                <c:pt idx="3">
                  <c:v>2022</c:v>
                </c:pt>
                <c:pt idx="4">
                  <c:v>2025</c:v>
                </c:pt>
              </c:numCache>
            </c:numRef>
          </c:cat>
          <c:val>
            <c:numRef>
              <c:f>'02_10'!$B$47:$F$47</c:f>
              <c:numCache>
                <c:formatCode>General</c:formatCode>
                <c:ptCount val="5"/>
                <c:pt idx="0">
                  <c:v>17.2</c:v>
                </c:pt>
                <c:pt idx="1">
                  <c:v>16.899999999999999</c:v>
                </c:pt>
                <c:pt idx="2">
                  <c:v>19</c:v>
                </c:pt>
                <c:pt idx="3">
                  <c:v>18.600000000000001</c:v>
                </c:pt>
                <c:pt idx="4">
                  <c:v>19.399999999999999</c:v>
                </c:pt>
              </c:numCache>
            </c:numRef>
          </c:val>
          <c:smooth val="0"/>
        </c:ser>
        <c:ser>
          <c:idx val="3"/>
          <c:order val="3"/>
          <c:tx>
            <c:strRef>
              <c:f>'02_10'!$A$48</c:f>
              <c:strCache>
                <c:ptCount val="1"/>
                <c:pt idx="0">
                  <c:v>Serbia</c:v>
                </c:pt>
              </c:strCache>
            </c:strRef>
          </c:tx>
          <c:cat>
            <c:numRef>
              <c:f>'02_10'!$B$44:$F$44</c:f>
              <c:numCache>
                <c:formatCode>General</c:formatCode>
                <c:ptCount val="5"/>
                <c:pt idx="0">
                  <c:v>2014</c:v>
                </c:pt>
                <c:pt idx="1">
                  <c:v>2017</c:v>
                </c:pt>
                <c:pt idx="2">
                  <c:v>2019</c:v>
                </c:pt>
                <c:pt idx="3">
                  <c:v>2022</c:v>
                </c:pt>
                <c:pt idx="4">
                  <c:v>2025</c:v>
                </c:pt>
              </c:numCache>
            </c:numRef>
          </c:cat>
          <c:val>
            <c:numRef>
              <c:f>'02_10'!$B$48:$F$48</c:f>
              <c:numCache>
                <c:formatCode>General</c:formatCode>
                <c:ptCount val="5"/>
                <c:pt idx="0">
                  <c:v>0</c:v>
                </c:pt>
                <c:pt idx="1">
                  <c:v>13.3</c:v>
                </c:pt>
                <c:pt idx="2">
                  <c:v>17.3</c:v>
                </c:pt>
                <c:pt idx="3">
                  <c:v>11.6</c:v>
                </c:pt>
                <c:pt idx="4">
                  <c:v>0</c:v>
                </c:pt>
              </c:numCache>
            </c:numRef>
          </c:val>
          <c:smooth val="0"/>
        </c:ser>
        <c:dLbls>
          <c:showLegendKey val="0"/>
          <c:showVal val="0"/>
          <c:showCatName val="0"/>
          <c:showSerName val="0"/>
          <c:showPercent val="0"/>
          <c:showBubbleSize val="0"/>
        </c:dLbls>
        <c:marker val="1"/>
        <c:smooth val="0"/>
        <c:axId val="119839744"/>
        <c:axId val="119845632"/>
      </c:lineChart>
      <c:catAx>
        <c:axId val="119839744"/>
        <c:scaling>
          <c:orientation val="minMax"/>
        </c:scaling>
        <c:delete val="0"/>
        <c:axPos val="b"/>
        <c:numFmt formatCode="General" sourceLinked="1"/>
        <c:majorTickMark val="out"/>
        <c:minorTickMark val="none"/>
        <c:tickLblPos val="nextTo"/>
        <c:crossAx val="119845632"/>
        <c:crosses val="autoZero"/>
        <c:auto val="1"/>
        <c:lblAlgn val="ctr"/>
        <c:lblOffset val="100"/>
        <c:noMultiLvlLbl val="0"/>
      </c:catAx>
      <c:valAx>
        <c:axId val="1198456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9839744"/>
        <c:crosses val="autoZero"/>
        <c:crossBetween val="between"/>
      </c:valAx>
    </c:plotArea>
    <c:legend>
      <c:legendPos val="b"/>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Estimated trends in fish stock biomass, by fishing areas, 2010-2023</a:t>
            </a:r>
            <a:endParaRPr lang="en-US" sz="1200" b="0"/>
          </a:p>
          <a:p>
            <a:pPr>
              <a:defRPr sz="1400">
                <a:latin typeface="Calibri"/>
                <a:ea typeface="Calibri"/>
                <a:cs typeface="Calibri"/>
              </a:defRPr>
            </a:pPr>
            <a:r>
              <a:rPr lang="en-US" sz="1200" b="0"/>
              <a:t>SDG ind 14_21: freq=Annual, fishreg=Atlantic, Northeast</a:t>
            </a:r>
          </a:p>
        </c:rich>
      </c:tx>
      <c:layout/>
      <c:overlay val="0"/>
    </c:title>
    <c:autoTitleDeleted val="0"/>
    <c:plotArea>
      <c:layout/>
      <c:lineChart>
        <c:grouping val="standard"/>
        <c:varyColors val="0"/>
        <c:ser>
          <c:idx val="0"/>
          <c:order val="0"/>
          <c:tx>
            <c:strRef>
              <c:f>'14_21'!$A$31</c:f>
              <c:strCache>
                <c:ptCount val="1"/>
                <c:pt idx="0">
                  <c:v>Fish stock biomass - index 2003 = 100</c:v>
                </c:pt>
              </c:strCache>
            </c:strRef>
          </c:tx>
          <c:cat>
            <c:numRef>
              <c:f>'14_21'!$B$30:$O$30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'14_21'!$B$31:$O$31</c:f>
              <c:numCache>
                <c:formatCode>General</c:formatCode>
                <c:ptCount val="14"/>
                <c:pt idx="0">
                  <c:v>111</c:v>
                </c:pt>
                <c:pt idx="1">
                  <c:v>123</c:v>
                </c:pt>
                <c:pt idx="2">
                  <c:v>121</c:v>
                </c:pt>
                <c:pt idx="3">
                  <c:v>119</c:v>
                </c:pt>
                <c:pt idx="4">
                  <c:v>123</c:v>
                </c:pt>
                <c:pt idx="5">
                  <c:v>128</c:v>
                </c:pt>
                <c:pt idx="6">
                  <c:v>132</c:v>
                </c:pt>
                <c:pt idx="7">
                  <c:v>129</c:v>
                </c:pt>
                <c:pt idx="8">
                  <c:v>126</c:v>
                </c:pt>
                <c:pt idx="9">
                  <c:v>121</c:v>
                </c:pt>
                <c:pt idx="10">
                  <c:v>125</c:v>
                </c:pt>
                <c:pt idx="11">
                  <c:v>131</c:v>
                </c:pt>
                <c:pt idx="12">
                  <c:v>131</c:v>
                </c:pt>
                <c:pt idx="13">
                  <c:v>137</c:v>
                </c:pt>
              </c:numCache>
            </c:numRef>
          </c:val>
          <c:smooth val="0"/>
        </c:ser>
        <c:dLbls>
          <c:showLegendKey val="0"/>
          <c:showVal val="0"/>
          <c:showCatName val="0"/>
          <c:showSerName val="0"/>
          <c:showPercent val="0"/>
          <c:showBubbleSize val="0"/>
        </c:dLbls>
        <c:marker val="1"/>
        <c:smooth val="0"/>
        <c:axId val="217678976"/>
        <c:axId val="217680512"/>
      </c:lineChart>
      <c:catAx>
        <c:axId val="217678976"/>
        <c:scaling>
          <c:orientation val="minMax"/>
        </c:scaling>
        <c:delete val="0"/>
        <c:axPos val="b"/>
        <c:numFmt formatCode="General" sourceLinked="1"/>
        <c:majorTickMark val="out"/>
        <c:minorTickMark val="none"/>
        <c:tickLblPos val="nextTo"/>
        <c:crossAx val="217680512"/>
        <c:crosses val="autoZero"/>
        <c:auto val="1"/>
        <c:lblAlgn val="ctr"/>
        <c:lblOffset val="100"/>
        <c:noMultiLvlLbl val="0"/>
      </c:catAx>
      <c:valAx>
        <c:axId val="2176805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7678976"/>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Estimated trends in fish stock biomass, by fishing areas, 2010-2023</a:t>
            </a:r>
            <a:endParaRPr sz="1200" b="0"/>
          </a:p>
          <a:p>
            <a:pPr>
              <a:defRPr sz="1400">
                <a:latin typeface="Calibri"/>
                <a:ea typeface="Calibri"/>
                <a:cs typeface="Calibri"/>
              </a:defRPr>
            </a:pPr>
            <a:r>
              <a:rPr sz="1200" b="0"/>
              <a:t>SDG ind 14_21: freq=Annual, fishreg=Mediterranean and Black Sea</a:t>
            </a:r>
          </a:p>
        </c:rich>
      </c:tx>
      <c:overlay val="0"/>
    </c:title>
    <c:autoTitleDeleted val="0"/>
    <c:plotArea>
      <c:layout/>
      <c:lineChart>
        <c:grouping val="standard"/>
        <c:varyColors val="0"/>
        <c:ser>
          <c:idx val="0"/>
          <c:order val="0"/>
          <c:tx>
            <c:strRef>
              <c:f>'14_21'!$A$39</c:f>
              <c:strCache>
                <c:ptCount val="1"/>
                <c:pt idx="0">
                  <c:v>Fish stock biomass - index 2003 = 100</c:v>
                </c:pt>
              </c:strCache>
            </c:strRef>
          </c:tx>
          <c:cat>
            <c:numRef>
              <c:f>'14_21'!$B$38:$O$38</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'14_21'!$B$39:$O$39</c:f>
              <c:numCache>
                <c:formatCode>General</c:formatCode>
                <c:ptCount val="14"/>
                <c:pt idx="0">
                  <c:v>72</c:v>
                </c:pt>
                <c:pt idx="1">
                  <c:v>71</c:v>
                </c:pt>
                <c:pt idx="2">
                  <c:v>73</c:v>
                </c:pt>
                <c:pt idx="3">
                  <c:v>74</c:v>
                </c:pt>
                <c:pt idx="4">
                  <c:v>74</c:v>
                </c:pt>
                <c:pt idx="5">
                  <c:v>81</c:v>
                </c:pt>
                <c:pt idx="6">
                  <c:v>81</c:v>
                </c:pt>
                <c:pt idx="7">
                  <c:v>83</c:v>
                </c:pt>
                <c:pt idx="8">
                  <c:v>83</c:v>
                </c:pt>
                <c:pt idx="9">
                  <c:v>81</c:v>
                </c:pt>
                <c:pt idx="10">
                  <c:v>79</c:v>
                </c:pt>
                <c:pt idx="11">
                  <c:v>82</c:v>
                </c:pt>
                <c:pt idx="12">
                  <c:v>87</c:v>
                </c:pt>
                <c:pt idx="13">
                  <c:v>0</c:v>
                </c:pt>
              </c:numCache>
            </c:numRef>
          </c:val>
          <c:smooth val="0"/>
        </c:ser>
        <c:dLbls>
          <c:showLegendKey val="0"/>
          <c:showVal val="0"/>
          <c:showCatName val="0"/>
          <c:showSerName val="0"/>
          <c:showPercent val="0"/>
          <c:showBubbleSize val="0"/>
        </c:dLbls>
        <c:marker val="1"/>
        <c:smooth val="0"/>
        <c:axId val="218280704"/>
        <c:axId val="218282240"/>
      </c:lineChart>
      <c:catAx>
        <c:axId val="218280704"/>
        <c:scaling>
          <c:orientation val="minMax"/>
        </c:scaling>
        <c:delete val="0"/>
        <c:axPos val="b"/>
        <c:numFmt formatCode="General" sourceLinked="1"/>
        <c:majorTickMark val="out"/>
        <c:minorTickMark val="none"/>
        <c:tickLblPos val="nextTo"/>
        <c:crossAx val="218282240"/>
        <c:crosses val="autoZero"/>
        <c:auto val="1"/>
        <c:lblAlgn val="ctr"/>
        <c:lblOffset val="100"/>
        <c:noMultiLvlLbl val="0"/>
      </c:catAx>
      <c:valAx>
        <c:axId val="2182822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8280704"/>
        <c:crosses val="autoZero"/>
        <c:crossBetween val="between"/>
      </c:valAx>
    </c:plotArea>
    <c:legend>
      <c:legendPos val="b"/>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Estimated trends in fishing pressure, by fishing area, 2010-2023</a:t>
            </a:r>
            <a:endParaRPr lang="en-US" sz="1200" b="0"/>
          </a:p>
          <a:p>
            <a:pPr>
              <a:defRPr sz="1400">
                <a:latin typeface="Calibri"/>
                <a:ea typeface="Calibri"/>
                <a:cs typeface="Calibri"/>
              </a:defRPr>
            </a:pPr>
            <a:r>
              <a:rPr lang="en-US" sz="1200" b="0"/>
              <a:t>SDG ind 14_30: freq=Annual, indic_env=Fish stocks - model based median value</a:t>
            </a:r>
          </a:p>
        </c:rich>
      </c:tx>
      <c:layout/>
      <c:overlay val="0"/>
    </c:title>
    <c:autoTitleDeleted val="0"/>
    <c:plotArea>
      <c:layout/>
      <c:lineChart>
        <c:grouping val="standard"/>
        <c:varyColors val="0"/>
        <c:ser>
          <c:idx val="0"/>
          <c:order val="0"/>
          <c:tx>
            <c:strRef>
              <c:f>'14_30'!$A$23</c:f>
              <c:strCache>
                <c:ptCount val="1"/>
                <c:pt idx="0">
                  <c:v>EU total marine areas</c:v>
                </c:pt>
              </c:strCache>
            </c:strRef>
          </c:tx>
          <c:cat>
            <c:numRef>
              <c:f>'14_30'!$B$22:$O$22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'14_30'!$B$23:$O$23</c:f>
              <c:numCache>
                <c:formatCode>General</c:formatCode>
                <c:ptCount val="14"/>
                <c:pt idx="0">
                  <c:v>1.35</c:v>
                </c:pt>
                <c:pt idx="1">
                  <c:v>1.27</c:v>
                </c:pt>
                <c:pt idx="2">
                  <c:v>1.26</c:v>
                </c:pt>
                <c:pt idx="3">
                  <c:v>1.19</c:v>
                </c:pt>
                <c:pt idx="4">
                  <c:v>1.1499999999999999</c:v>
                </c:pt>
                <c:pt idx="5">
                  <c:v>1.1499999999999999</c:v>
                </c:pt>
                <c:pt idx="6">
                  <c:v>1.1200000000000001</c:v>
                </c:pt>
                <c:pt idx="7">
                  <c:v>1.1100000000000001</c:v>
                </c:pt>
                <c:pt idx="8">
                  <c:v>1.1299999999999999</c:v>
                </c:pt>
                <c:pt idx="9">
                  <c:v>1.1399999999999999</c:v>
                </c:pt>
                <c:pt idx="10">
                  <c:v>0.99</c:v>
                </c:pt>
                <c:pt idx="11">
                  <c:v>0.9</c:v>
                </c:pt>
                <c:pt idx="12">
                  <c:v>0.76</c:v>
                </c:pt>
                <c:pt idx="13">
                  <c:v>0</c:v>
                </c:pt>
              </c:numCache>
            </c:numRef>
          </c:val>
          <c:smooth val="0"/>
        </c:ser>
        <c:ser>
          <c:idx val="1"/>
          <c:order val="1"/>
          <c:tx>
            <c:strRef>
              <c:f>'14_30'!$A$24</c:f>
              <c:strCache>
                <c:ptCount val="1"/>
                <c:pt idx="0">
                  <c:v>Atlantic, Northeast</c:v>
                </c:pt>
              </c:strCache>
            </c:strRef>
          </c:tx>
          <c:cat>
            <c:numRef>
              <c:f>'14_30'!$B$22:$O$22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'14_30'!$B$24:$O$24</c:f>
              <c:numCache>
                <c:formatCode>General</c:formatCode>
                <c:ptCount val="14"/>
                <c:pt idx="0">
                  <c:v>1.1100000000000001</c:v>
                </c:pt>
                <c:pt idx="1">
                  <c:v>0.96</c:v>
                </c:pt>
                <c:pt idx="2">
                  <c:v>0.96</c:v>
                </c:pt>
                <c:pt idx="3">
                  <c:v>0.88</c:v>
                </c:pt>
                <c:pt idx="4">
                  <c:v>0.86</c:v>
                </c:pt>
                <c:pt idx="5">
                  <c:v>0.84</c:v>
                </c:pt>
                <c:pt idx="6">
                  <c:v>0.83</c:v>
                </c:pt>
                <c:pt idx="7">
                  <c:v>0.83</c:v>
                </c:pt>
                <c:pt idx="8">
                  <c:v>0.85</c:v>
                </c:pt>
                <c:pt idx="9">
                  <c:v>0.85</c:v>
                </c:pt>
                <c:pt idx="10">
                  <c:v>0.76</c:v>
                </c:pt>
                <c:pt idx="11">
                  <c:v>0.71</c:v>
                </c:pt>
                <c:pt idx="12">
                  <c:v>0.6</c:v>
                </c:pt>
                <c:pt idx="13">
                  <c:v>0.59</c:v>
                </c:pt>
              </c:numCache>
            </c:numRef>
          </c:val>
          <c:smooth val="0"/>
        </c:ser>
        <c:ser>
          <c:idx val="2"/>
          <c:order val="2"/>
          <c:tx>
            <c:strRef>
              <c:f>'14_30'!$A$25</c:f>
              <c:strCache>
                <c:ptCount val="1"/>
                <c:pt idx="0">
                  <c:v>Mediterranean and Black Sea</c:v>
                </c:pt>
              </c:strCache>
            </c:strRef>
          </c:tx>
          <c:cat>
            <c:numRef>
              <c:f>'14_30'!$B$22:$O$22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'14_30'!$B$25:$O$25</c:f>
              <c:numCache>
                <c:formatCode>General</c:formatCode>
                <c:ptCount val="14"/>
                <c:pt idx="0">
                  <c:v>1.66</c:v>
                </c:pt>
                <c:pt idx="1">
                  <c:v>1.68</c:v>
                </c:pt>
                <c:pt idx="2">
                  <c:v>1.65</c:v>
                </c:pt>
                <c:pt idx="3">
                  <c:v>1.6</c:v>
                </c:pt>
                <c:pt idx="4">
                  <c:v>1.53</c:v>
                </c:pt>
                <c:pt idx="5">
                  <c:v>1.56</c:v>
                </c:pt>
                <c:pt idx="6">
                  <c:v>1.5</c:v>
                </c:pt>
                <c:pt idx="7">
                  <c:v>1.46</c:v>
                </c:pt>
                <c:pt idx="8">
                  <c:v>1.49</c:v>
                </c:pt>
                <c:pt idx="9">
                  <c:v>1.52</c:v>
                </c:pt>
                <c:pt idx="10">
                  <c:v>1.29</c:v>
                </c:pt>
                <c:pt idx="11">
                  <c:v>1.1299999999999999</c:v>
                </c:pt>
                <c:pt idx="12">
                  <c:v>0.94</c:v>
                </c:pt>
                <c:pt idx="13">
                  <c:v>0</c:v>
                </c:pt>
              </c:numCache>
            </c:numRef>
          </c:val>
          <c:smooth val="0"/>
        </c:ser>
        <c:dLbls>
          <c:showLegendKey val="0"/>
          <c:showVal val="0"/>
          <c:showCatName val="0"/>
          <c:showSerName val="0"/>
          <c:showPercent val="0"/>
          <c:showBubbleSize val="0"/>
        </c:dLbls>
        <c:marker val="1"/>
        <c:smooth val="0"/>
        <c:axId val="218470272"/>
        <c:axId val="218471808"/>
      </c:lineChart>
      <c:catAx>
        <c:axId val="218470272"/>
        <c:scaling>
          <c:orientation val="minMax"/>
        </c:scaling>
        <c:delete val="0"/>
        <c:axPos val="b"/>
        <c:numFmt formatCode="General" sourceLinked="1"/>
        <c:majorTickMark val="out"/>
        <c:minorTickMark val="none"/>
        <c:tickLblPos val="nextTo"/>
        <c:crossAx val="218471808"/>
        <c:crosses val="autoZero"/>
        <c:auto val="1"/>
        <c:lblAlgn val="ctr"/>
        <c:lblOffset val="100"/>
        <c:noMultiLvlLbl val="0"/>
      </c:catAx>
      <c:valAx>
        <c:axId val="2184718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8470272"/>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Bathing waters with excellent quality by location, 2011-2024</a:t>
            </a:r>
            <a:endParaRPr lang="en-US" sz="1200" b="0"/>
          </a:p>
          <a:p>
            <a:pPr>
              <a:defRPr sz="1400">
                <a:latin typeface="Calibri"/>
                <a:ea typeface="Calibri"/>
                <a:cs typeface="Calibri"/>
              </a:defRPr>
            </a:pPr>
            <a:r>
              <a:rPr lang="en-US" sz="1200" b="0"/>
              <a:t>SDG ind 14_40: freq=Annual, aquaenv=Coastal water - number</a:t>
            </a:r>
          </a:p>
        </c:rich>
      </c:tx>
      <c:layout/>
      <c:overlay val="0"/>
    </c:title>
    <c:autoTitleDeleted val="0"/>
    <c:plotArea>
      <c:layout/>
      <c:lineChart>
        <c:grouping val="standard"/>
        <c:varyColors val="0"/>
        <c:ser>
          <c:idx val="0"/>
          <c:order val="0"/>
          <c:tx>
            <c:strRef>
              <c:f>'14_40'!$A$23</c:f>
              <c:strCache>
                <c:ptCount val="1"/>
                <c:pt idx="0">
                  <c:v>European Union - 27 countries (from 2020)</c:v>
                </c:pt>
              </c:strCache>
            </c:strRef>
          </c:tx>
          <c:cat>
            <c:numRef>
              <c:f>'14_40'!$B$22:$O$22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'14_40'!$B$23:$O$23</c:f>
              <c:numCache>
                <c:formatCode>General</c:formatCode>
                <c:ptCount val="14"/>
                <c:pt idx="0">
                  <c:v>14817</c:v>
                </c:pt>
                <c:pt idx="1">
                  <c:v>14771</c:v>
                </c:pt>
                <c:pt idx="2">
                  <c:v>14728</c:v>
                </c:pt>
                <c:pt idx="3">
                  <c:v>14125</c:v>
                </c:pt>
                <c:pt idx="4">
                  <c:v>14160</c:v>
                </c:pt>
                <c:pt idx="5">
                  <c:v>14191</c:v>
                </c:pt>
                <c:pt idx="6">
                  <c:v>14303</c:v>
                </c:pt>
                <c:pt idx="7">
                  <c:v>14381</c:v>
                </c:pt>
                <c:pt idx="8">
                  <c:v>14404</c:v>
                </c:pt>
                <c:pt idx="9">
                  <c:v>14361</c:v>
                </c:pt>
                <c:pt idx="10">
                  <c:v>14471</c:v>
                </c:pt>
                <c:pt idx="11">
                  <c:v>14519</c:v>
                </c:pt>
                <c:pt idx="12">
                  <c:v>14585</c:v>
                </c:pt>
                <c:pt idx="13">
                  <c:v>14630</c:v>
                </c:pt>
              </c:numCache>
            </c:numRef>
          </c:val>
          <c:smooth val="0"/>
        </c:ser>
        <c:ser>
          <c:idx val="1"/>
          <c:order val="1"/>
          <c:tx>
            <c:strRef>
              <c:f>'14_40'!$A$24</c:f>
              <c:strCache>
                <c:ptCount val="1"/>
                <c:pt idx="0">
                  <c:v>Netherlands</c:v>
                </c:pt>
              </c:strCache>
            </c:strRef>
          </c:tx>
          <c:cat>
            <c:numRef>
              <c:f>'14_40'!$B$22:$O$22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'14_40'!$B$24:$O$24</c:f>
              <c:numCache>
                <c:formatCode>General</c:formatCode>
                <c:ptCount val="14"/>
                <c:pt idx="0">
                  <c:v>87</c:v>
                </c:pt>
                <c:pt idx="1">
                  <c:v>90</c:v>
                </c:pt>
                <c:pt idx="2">
                  <c:v>89</c:v>
                </c:pt>
                <c:pt idx="3">
                  <c:v>90</c:v>
                </c:pt>
                <c:pt idx="4">
                  <c:v>91</c:v>
                </c:pt>
                <c:pt idx="5">
                  <c:v>91</c:v>
                </c:pt>
                <c:pt idx="6">
                  <c:v>91</c:v>
                </c:pt>
                <c:pt idx="7">
                  <c:v>91</c:v>
                </c:pt>
                <c:pt idx="8">
                  <c:v>90</c:v>
                </c:pt>
                <c:pt idx="9">
                  <c:v>91</c:v>
                </c:pt>
                <c:pt idx="10">
                  <c:v>90</c:v>
                </c:pt>
                <c:pt idx="11">
                  <c:v>91</c:v>
                </c:pt>
                <c:pt idx="12">
                  <c:v>91</c:v>
                </c:pt>
                <c:pt idx="13">
                  <c:v>92</c:v>
                </c:pt>
              </c:numCache>
            </c:numRef>
          </c:val>
          <c:smooth val="0"/>
        </c:ser>
        <c:ser>
          <c:idx val="2"/>
          <c:order val="2"/>
          <c:tx>
            <c:strRef>
              <c:f>'14_40'!$A$25</c:f>
              <c:strCache>
                <c:ptCount val="1"/>
                <c:pt idx="0">
                  <c:v>Poland</c:v>
                </c:pt>
              </c:strCache>
            </c:strRef>
          </c:tx>
          <c:cat>
            <c:numRef>
              <c:f>'14_40'!$B$22:$O$22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'14_40'!$B$25:$O$25</c:f>
              <c:numCache>
                <c:formatCode>General</c:formatCode>
                <c:ptCount val="14"/>
                <c:pt idx="0">
                  <c:v>89</c:v>
                </c:pt>
                <c:pt idx="1">
                  <c:v>88</c:v>
                </c:pt>
                <c:pt idx="2">
                  <c:v>83</c:v>
                </c:pt>
                <c:pt idx="3">
                  <c:v>85</c:v>
                </c:pt>
                <c:pt idx="4">
                  <c:v>83</c:v>
                </c:pt>
                <c:pt idx="5">
                  <c:v>89</c:v>
                </c:pt>
                <c:pt idx="6">
                  <c:v>97</c:v>
                </c:pt>
                <c:pt idx="7">
                  <c:v>146</c:v>
                </c:pt>
                <c:pt idx="8">
                  <c:v>163</c:v>
                </c:pt>
                <c:pt idx="9">
                  <c:v>166</c:v>
                </c:pt>
                <c:pt idx="10">
                  <c:v>177</c:v>
                </c:pt>
                <c:pt idx="11">
                  <c:v>185</c:v>
                </c:pt>
                <c:pt idx="12">
                  <c:v>187</c:v>
                </c:pt>
                <c:pt idx="13">
                  <c:v>189</c:v>
                </c:pt>
              </c:numCache>
            </c:numRef>
          </c:val>
          <c:smooth val="0"/>
        </c:ser>
        <c:ser>
          <c:idx val="3"/>
          <c:order val="3"/>
          <c:tx>
            <c:strRef>
              <c:f>'14_40'!$A$26</c:f>
              <c:strCache>
                <c:ptCount val="1"/>
                <c:pt idx="0">
                  <c:v>Serbia</c:v>
                </c:pt>
              </c:strCache>
            </c:strRef>
          </c:tx>
          <c:cat>
            <c:numRef>
              <c:f>'14_40'!$B$22:$O$22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'14_40'!$B$26:$O$26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55310464"/>
        <c:axId val="255316352"/>
      </c:lineChart>
      <c:catAx>
        <c:axId val="255310464"/>
        <c:scaling>
          <c:orientation val="minMax"/>
        </c:scaling>
        <c:delete val="0"/>
        <c:axPos val="b"/>
        <c:numFmt formatCode="General" sourceLinked="1"/>
        <c:majorTickMark val="out"/>
        <c:minorTickMark val="none"/>
        <c:tickLblPos val="nextTo"/>
        <c:crossAx val="255316352"/>
        <c:crosses val="autoZero"/>
        <c:auto val="1"/>
        <c:lblAlgn val="ctr"/>
        <c:lblOffset val="100"/>
        <c:noMultiLvlLbl val="0"/>
      </c:catAx>
      <c:valAx>
        <c:axId val="2553163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5310464"/>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Bathing waters with excellent quality by location, 2011-2024</a:t>
            </a:r>
            <a:endParaRPr lang="en-US" sz="1200" b="0"/>
          </a:p>
          <a:p>
            <a:pPr>
              <a:defRPr sz="1400">
                <a:latin typeface="Calibri"/>
                <a:ea typeface="Calibri"/>
                <a:cs typeface="Calibri"/>
              </a:defRPr>
            </a:pPr>
            <a:r>
              <a:rPr lang="en-US" sz="1200" b="0"/>
              <a:t>SDG ind 14_40: freq=Annual, aquaenv=Coastal water excellent - number</a:t>
            </a:r>
          </a:p>
        </c:rich>
      </c:tx>
      <c:layout/>
      <c:overlay val="0"/>
    </c:title>
    <c:autoTitleDeleted val="0"/>
    <c:plotArea>
      <c:layout/>
      <c:lineChart>
        <c:grouping val="standard"/>
        <c:varyColors val="0"/>
        <c:ser>
          <c:idx val="0"/>
          <c:order val="0"/>
          <c:tx>
            <c:strRef>
              <c:f>'14_40'!$A$34</c:f>
              <c:strCache>
                <c:ptCount val="1"/>
                <c:pt idx="0">
                  <c:v>European Union - 27 countries (from 2020)</c:v>
                </c:pt>
              </c:strCache>
            </c:strRef>
          </c:tx>
          <c:cat>
            <c:numRef>
              <c:f>'14_40'!$B$33:$O$33</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'14_40'!$B$34:$O$34</c:f>
              <c:numCache>
                <c:formatCode>General</c:formatCode>
                <c:ptCount val="14"/>
                <c:pt idx="0">
                  <c:v>12048</c:v>
                </c:pt>
                <c:pt idx="1">
                  <c:v>12258</c:v>
                </c:pt>
                <c:pt idx="2">
                  <c:v>12582</c:v>
                </c:pt>
                <c:pt idx="3">
                  <c:v>12128</c:v>
                </c:pt>
                <c:pt idx="4">
                  <c:v>12320</c:v>
                </c:pt>
                <c:pt idx="5">
                  <c:v>12485</c:v>
                </c:pt>
                <c:pt idx="6">
                  <c:v>12502</c:v>
                </c:pt>
                <c:pt idx="7">
                  <c:v>12675</c:v>
                </c:pt>
                <c:pt idx="8">
                  <c:v>12728</c:v>
                </c:pt>
                <c:pt idx="9">
                  <c:v>12690</c:v>
                </c:pt>
                <c:pt idx="10">
                  <c:v>12731</c:v>
                </c:pt>
                <c:pt idx="11">
                  <c:v>12912</c:v>
                </c:pt>
                <c:pt idx="12">
                  <c:v>12948</c:v>
                </c:pt>
                <c:pt idx="13">
                  <c:v>12997</c:v>
                </c:pt>
              </c:numCache>
            </c:numRef>
          </c:val>
          <c:smooth val="0"/>
        </c:ser>
        <c:ser>
          <c:idx val="1"/>
          <c:order val="1"/>
          <c:tx>
            <c:strRef>
              <c:f>'14_40'!$A$35</c:f>
              <c:strCache>
                <c:ptCount val="1"/>
                <c:pt idx="0">
                  <c:v>Netherlands</c:v>
                </c:pt>
              </c:strCache>
            </c:strRef>
          </c:tx>
          <c:cat>
            <c:numRef>
              <c:f>'14_40'!$B$33:$O$33</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'14_40'!$B$35:$O$35</c:f>
              <c:numCache>
                <c:formatCode>General</c:formatCode>
                <c:ptCount val="14"/>
                <c:pt idx="0">
                  <c:v>59</c:v>
                </c:pt>
                <c:pt idx="1">
                  <c:v>71</c:v>
                </c:pt>
                <c:pt idx="2">
                  <c:v>66</c:v>
                </c:pt>
                <c:pt idx="3">
                  <c:v>62</c:v>
                </c:pt>
                <c:pt idx="4">
                  <c:v>69</c:v>
                </c:pt>
                <c:pt idx="5">
                  <c:v>75</c:v>
                </c:pt>
                <c:pt idx="6">
                  <c:v>73</c:v>
                </c:pt>
                <c:pt idx="7">
                  <c:v>67</c:v>
                </c:pt>
                <c:pt idx="8">
                  <c:v>69</c:v>
                </c:pt>
                <c:pt idx="9">
                  <c:v>69</c:v>
                </c:pt>
                <c:pt idx="10">
                  <c:v>74</c:v>
                </c:pt>
                <c:pt idx="11">
                  <c:v>78</c:v>
                </c:pt>
                <c:pt idx="12">
                  <c:v>73</c:v>
                </c:pt>
                <c:pt idx="13">
                  <c:v>73</c:v>
                </c:pt>
              </c:numCache>
            </c:numRef>
          </c:val>
          <c:smooth val="0"/>
        </c:ser>
        <c:ser>
          <c:idx val="2"/>
          <c:order val="2"/>
          <c:tx>
            <c:strRef>
              <c:f>'14_40'!$A$36</c:f>
              <c:strCache>
                <c:ptCount val="1"/>
                <c:pt idx="0">
                  <c:v>Poland</c:v>
                </c:pt>
              </c:strCache>
            </c:strRef>
          </c:tx>
          <c:cat>
            <c:numRef>
              <c:f>'14_40'!$B$33:$O$33</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'14_40'!$B$36:$O$36</c:f>
              <c:numCache>
                <c:formatCode>General</c:formatCode>
                <c:ptCount val="14"/>
                <c:pt idx="0">
                  <c:v>72</c:v>
                </c:pt>
                <c:pt idx="1">
                  <c:v>65</c:v>
                </c:pt>
                <c:pt idx="2">
                  <c:v>63</c:v>
                </c:pt>
                <c:pt idx="3">
                  <c:v>51</c:v>
                </c:pt>
                <c:pt idx="4">
                  <c:v>46</c:v>
                </c:pt>
                <c:pt idx="5">
                  <c:v>50</c:v>
                </c:pt>
                <c:pt idx="6">
                  <c:v>47</c:v>
                </c:pt>
                <c:pt idx="7">
                  <c:v>45</c:v>
                </c:pt>
                <c:pt idx="8">
                  <c:v>48</c:v>
                </c:pt>
                <c:pt idx="9">
                  <c:v>51</c:v>
                </c:pt>
                <c:pt idx="10">
                  <c:v>77</c:v>
                </c:pt>
                <c:pt idx="11">
                  <c:v>94</c:v>
                </c:pt>
                <c:pt idx="12">
                  <c:v>103</c:v>
                </c:pt>
                <c:pt idx="13">
                  <c:v>114</c:v>
                </c:pt>
              </c:numCache>
            </c:numRef>
          </c:val>
          <c:smooth val="0"/>
        </c:ser>
        <c:ser>
          <c:idx val="3"/>
          <c:order val="3"/>
          <c:tx>
            <c:strRef>
              <c:f>'14_40'!$A$37</c:f>
              <c:strCache>
                <c:ptCount val="1"/>
                <c:pt idx="0">
                  <c:v>Serbia</c:v>
                </c:pt>
              </c:strCache>
            </c:strRef>
          </c:tx>
          <c:cat>
            <c:numRef>
              <c:f>'14_40'!$B$33:$O$33</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'14_40'!$B$37:$O$37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15993728"/>
        <c:axId val="215998464"/>
      </c:lineChart>
      <c:catAx>
        <c:axId val="215993728"/>
        <c:scaling>
          <c:orientation val="minMax"/>
        </c:scaling>
        <c:delete val="0"/>
        <c:axPos val="b"/>
        <c:numFmt formatCode="General" sourceLinked="1"/>
        <c:majorTickMark val="out"/>
        <c:minorTickMark val="none"/>
        <c:tickLblPos val="nextTo"/>
        <c:crossAx val="215998464"/>
        <c:crosses val="autoZero"/>
        <c:auto val="1"/>
        <c:lblAlgn val="ctr"/>
        <c:lblOffset val="100"/>
        <c:noMultiLvlLbl val="0"/>
      </c:catAx>
      <c:valAx>
        <c:axId val="2159984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15993728"/>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Bathing waters with excellent quality by location, 2011-2024</a:t>
            </a:r>
            <a:endParaRPr sz="1200" b="0"/>
          </a:p>
          <a:p>
            <a:pPr>
              <a:defRPr sz="1400">
                <a:latin typeface="Calibri"/>
                <a:ea typeface="Calibri"/>
                <a:cs typeface="Calibri"/>
              </a:defRPr>
            </a:pPr>
            <a:r>
              <a:rPr sz="1200" b="0"/>
              <a:t>SDG ind 14_40: freq=Annual, aquaenv=Coastal water excellent - %</a:t>
            </a:r>
          </a:p>
        </c:rich>
      </c:tx>
      <c:overlay val="0"/>
    </c:title>
    <c:autoTitleDeleted val="0"/>
    <c:plotArea>
      <c:layout/>
      <c:lineChart>
        <c:grouping val="standard"/>
        <c:varyColors val="0"/>
        <c:ser>
          <c:idx val="0"/>
          <c:order val="0"/>
          <c:tx>
            <c:strRef>
              <c:f>'14_40'!$A$45</c:f>
              <c:strCache>
                <c:ptCount val="1"/>
                <c:pt idx="0">
                  <c:v>European Union - 27 countries (from 2020)</c:v>
                </c:pt>
              </c:strCache>
            </c:strRef>
          </c:tx>
          <c:cat>
            <c:numRef>
              <c:f>'14_40'!$B$44:$O$44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'14_40'!$B$45:$O$45</c:f>
              <c:numCache>
                <c:formatCode>General</c:formatCode>
                <c:ptCount val="14"/>
                <c:pt idx="0">
                  <c:v>81.3</c:v>
                </c:pt>
                <c:pt idx="1">
                  <c:v>83</c:v>
                </c:pt>
                <c:pt idx="2">
                  <c:v>85.4</c:v>
                </c:pt>
                <c:pt idx="3">
                  <c:v>85.9</c:v>
                </c:pt>
                <c:pt idx="4">
                  <c:v>87</c:v>
                </c:pt>
                <c:pt idx="5">
                  <c:v>88</c:v>
                </c:pt>
                <c:pt idx="6">
                  <c:v>87.4</c:v>
                </c:pt>
                <c:pt idx="7">
                  <c:v>88.1</c:v>
                </c:pt>
                <c:pt idx="8">
                  <c:v>88.4</c:v>
                </c:pt>
                <c:pt idx="9">
                  <c:v>88.4</c:v>
                </c:pt>
                <c:pt idx="10">
                  <c:v>88</c:v>
                </c:pt>
                <c:pt idx="11">
                  <c:v>88.9</c:v>
                </c:pt>
                <c:pt idx="12">
                  <c:v>88.8</c:v>
                </c:pt>
                <c:pt idx="13">
                  <c:v>88.8</c:v>
                </c:pt>
              </c:numCache>
            </c:numRef>
          </c:val>
          <c:smooth val="0"/>
        </c:ser>
        <c:ser>
          <c:idx val="1"/>
          <c:order val="1"/>
          <c:tx>
            <c:strRef>
              <c:f>'14_40'!$A$46</c:f>
              <c:strCache>
                <c:ptCount val="1"/>
                <c:pt idx="0">
                  <c:v>Netherlands</c:v>
                </c:pt>
              </c:strCache>
            </c:strRef>
          </c:tx>
          <c:cat>
            <c:numRef>
              <c:f>'14_40'!$B$44:$O$44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'14_40'!$B$46:$O$46</c:f>
              <c:numCache>
                <c:formatCode>General</c:formatCode>
                <c:ptCount val="14"/>
                <c:pt idx="0">
                  <c:v>67.8</c:v>
                </c:pt>
                <c:pt idx="1">
                  <c:v>78.900000000000006</c:v>
                </c:pt>
                <c:pt idx="2">
                  <c:v>74.2</c:v>
                </c:pt>
                <c:pt idx="3">
                  <c:v>68.900000000000006</c:v>
                </c:pt>
                <c:pt idx="4">
                  <c:v>75.8</c:v>
                </c:pt>
                <c:pt idx="5">
                  <c:v>82.4</c:v>
                </c:pt>
                <c:pt idx="6">
                  <c:v>80.2</c:v>
                </c:pt>
                <c:pt idx="7">
                  <c:v>73.599999999999994</c:v>
                </c:pt>
                <c:pt idx="8">
                  <c:v>76.7</c:v>
                </c:pt>
                <c:pt idx="9">
                  <c:v>75.8</c:v>
                </c:pt>
                <c:pt idx="10">
                  <c:v>82.2</c:v>
                </c:pt>
                <c:pt idx="11">
                  <c:v>85.7</c:v>
                </c:pt>
                <c:pt idx="12">
                  <c:v>80.2</c:v>
                </c:pt>
                <c:pt idx="13">
                  <c:v>79.3</c:v>
                </c:pt>
              </c:numCache>
            </c:numRef>
          </c:val>
          <c:smooth val="0"/>
        </c:ser>
        <c:ser>
          <c:idx val="2"/>
          <c:order val="2"/>
          <c:tx>
            <c:strRef>
              <c:f>'14_40'!$A$47</c:f>
              <c:strCache>
                <c:ptCount val="1"/>
                <c:pt idx="0">
                  <c:v>Poland</c:v>
                </c:pt>
              </c:strCache>
            </c:strRef>
          </c:tx>
          <c:cat>
            <c:numRef>
              <c:f>'14_40'!$B$44:$O$44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'14_40'!$B$47:$O$47</c:f>
              <c:numCache>
                <c:formatCode>General</c:formatCode>
                <c:ptCount val="14"/>
                <c:pt idx="0">
                  <c:v>80.900000000000006</c:v>
                </c:pt>
                <c:pt idx="1">
                  <c:v>73.900000000000006</c:v>
                </c:pt>
                <c:pt idx="2">
                  <c:v>75.900000000000006</c:v>
                </c:pt>
                <c:pt idx="3">
                  <c:v>60</c:v>
                </c:pt>
                <c:pt idx="4">
                  <c:v>55.4</c:v>
                </c:pt>
                <c:pt idx="5">
                  <c:v>56.2</c:v>
                </c:pt>
                <c:pt idx="6">
                  <c:v>48.5</c:v>
                </c:pt>
                <c:pt idx="7">
                  <c:v>30.8</c:v>
                </c:pt>
                <c:pt idx="8">
                  <c:v>29.4</c:v>
                </c:pt>
                <c:pt idx="9">
                  <c:v>30.7</c:v>
                </c:pt>
                <c:pt idx="10">
                  <c:v>43.5</c:v>
                </c:pt>
                <c:pt idx="11">
                  <c:v>50.8</c:v>
                </c:pt>
                <c:pt idx="12">
                  <c:v>55.1</c:v>
                </c:pt>
                <c:pt idx="13">
                  <c:v>60.3</c:v>
                </c:pt>
              </c:numCache>
            </c:numRef>
          </c:val>
          <c:smooth val="0"/>
        </c:ser>
        <c:ser>
          <c:idx val="3"/>
          <c:order val="3"/>
          <c:tx>
            <c:strRef>
              <c:f>'14_40'!$A$48</c:f>
              <c:strCache>
                <c:ptCount val="1"/>
                <c:pt idx="0">
                  <c:v>Serbia</c:v>
                </c:pt>
              </c:strCache>
            </c:strRef>
          </c:tx>
          <c:cat>
            <c:numRef>
              <c:f>'14_40'!$B$44:$O$44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'14_40'!$B$48:$O$48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56116224"/>
        <c:axId val="256117760"/>
      </c:lineChart>
      <c:catAx>
        <c:axId val="256116224"/>
        <c:scaling>
          <c:orientation val="minMax"/>
        </c:scaling>
        <c:delete val="0"/>
        <c:axPos val="b"/>
        <c:numFmt formatCode="General" sourceLinked="1"/>
        <c:majorTickMark val="out"/>
        <c:minorTickMark val="none"/>
        <c:tickLblPos val="nextTo"/>
        <c:crossAx val="256117760"/>
        <c:crosses val="autoZero"/>
        <c:auto val="1"/>
        <c:lblAlgn val="ctr"/>
        <c:lblOffset val="100"/>
        <c:noMultiLvlLbl val="0"/>
      </c:catAx>
      <c:valAx>
        <c:axId val="25611776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6116224"/>
        <c:crosses val="autoZero"/>
        <c:crossBetween val="between"/>
      </c:valAx>
    </c:plotArea>
    <c:legend>
      <c:legendPos val="b"/>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Bathing waters with excellent quality by location, 2011-2024</a:t>
            </a:r>
            <a:endParaRPr sz="1200" b="0"/>
          </a:p>
          <a:p>
            <a:pPr>
              <a:defRPr sz="1400">
                <a:latin typeface="Calibri"/>
                <a:ea typeface="Calibri"/>
                <a:cs typeface="Calibri"/>
              </a:defRPr>
            </a:pPr>
            <a:r>
              <a:rPr sz="1200" b="0"/>
              <a:t>SDG ind 14_40: freq=Annual, aquaenv=Inland water - number</a:t>
            </a:r>
          </a:p>
        </c:rich>
      </c:tx>
      <c:overlay val="0"/>
    </c:title>
    <c:autoTitleDeleted val="0"/>
    <c:plotArea>
      <c:layout/>
      <c:lineChart>
        <c:grouping val="standard"/>
        <c:varyColors val="0"/>
        <c:ser>
          <c:idx val="0"/>
          <c:order val="0"/>
          <c:tx>
            <c:strRef>
              <c:f>'14_40'!$A$56</c:f>
              <c:strCache>
                <c:ptCount val="1"/>
                <c:pt idx="0">
                  <c:v>European Union - 27 countries (from 2020)</c:v>
                </c:pt>
              </c:strCache>
            </c:strRef>
          </c:tx>
          <c:cat>
            <c:numRef>
              <c:f>'14_40'!$B$55:$O$55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'14_40'!$B$56:$O$56</c:f>
              <c:numCache>
                <c:formatCode>General</c:formatCode>
                <c:ptCount val="14"/>
                <c:pt idx="0">
                  <c:v>6507</c:v>
                </c:pt>
                <c:pt idx="1">
                  <c:v>6449</c:v>
                </c:pt>
                <c:pt idx="2">
                  <c:v>6479</c:v>
                </c:pt>
                <c:pt idx="3">
                  <c:v>6498</c:v>
                </c:pt>
                <c:pt idx="4">
                  <c:v>6495</c:v>
                </c:pt>
                <c:pt idx="5">
                  <c:v>6522</c:v>
                </c:pt>
                <c:pt idx="6">
                  <c:v>6568</c:v>
                </c:pt>
                <c:pt idx="7">
                  <c:v>6806</c:v>
                </c:pt>
                <c:pt idx="8">
                  <c:v>6933</c:v>
                </c:pt>
                <c:pt idx="9">
                  <c:v>6967</c:v>
                </c:pt>
                <c:pt idx="10">
                  <c:v>7080</c:v>
                </c:pt>
                <c:pt idx="11">
                  <c:v>7139</c:v>
                </c:pt>
                <c:pt idx="12">
                  <c:v>7181</c:v>
                </c:pt>
                <c:pt idx="13">
                  <c:v>7218</c:v>
                </c:pt>
              </c:numCache>
            </c:numRef>
          </c:val>
          <c:smooth val="0"/>
        </c:ser>
        <c:ser>
          <c:idx val="1"/>
          <c:order val="1"/>
          <c:tx>
            <c:strRef>
              <c:f>'14_40'!$A$57</c:f>
              <c:strCache>
                <c:ptCount val="1"/>
                <c:pt idx="0">
                  <c:v>Netherlands</c:v>
                </c:pt>
              </c:strCache>
            </c:strRef>
          </c:tx>
          <c:cat>
            <c:numRef>
              <c:f>'14_40'!$B$55:$O$55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'14_40'!$B$57:$O$57</c:f>
              <c:numCache>
                <c:formatCode>General</c:formatCode>
                <c:ptCount val="14"/>
                <c:pt idx="0">
                  <c:v>603</c:v>
                </c:pt>
                <c:pt idx="1">
                  <c:v>606</c:v>
                </c:pt>
                <c:pt idx="2">
                  <c:v>622</c:v>
                </c:pt>
                <c:pt idx="3">
                  <c:v>625</c:v>
                </c:pt>
                <c:pt idx="4">
                  <c:v>623</c:v>
                </c:pt>
                <c:pt idx="5">
                  <c:v>627</c:v>
                </c:pt>
                <c:pt idx="6">
                  <c:v>628</c:v>
                </c:pt>
                <c:pt idx="7">
                  <c:v>634</c:v>
                </c:pt>
                <c:pt idx="8">
                  <c:v>634</c:v>
                </c:pt>
                <c:pt idx="9">
                  <c:v>645</c:v>
                </c:pt>
                <c:pt idx="10">
                  <c:v>648</c:v>
                </c:pt>
                <c:pt idx="11">
                  <c:v>649</c:v>
                </c:pt>
                <c:pt idx="12">
                  <c:v>655</c:v>
                </c:pt>
                <c:pt idx="13">
                  <c:v>660</c:v>
                </c:pt>
              </c:numCache>
            </c:numRef>
          </c:val>
          <c:smooth val="0"/>
        </c:ser>
        <c:ser>
          <c:idx val="2"/>
          <c:order val="2"/>
          <c:tx>
            <c:strRef>
              <c:f>'14_40'!$A$58</c:f>
              <c:strCache>
                <c:ptCount val="1"/>
                <c:pt idx="0">
                  <c:v>Poland</c:v>
                </c:pt>
              </c:strCache>
            </c:strRef>
          </c:tx>
          <c:cat>
            <c:numRef>
              <c:f>'14_40'!$B$55:$O$55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'14_40'!$B$58:$O$58</c:f>
              <c:numCache>
                <c:formatCode>General</c:formatCode>
                <c:ptCount val="14"/>
                <c:pt idx="0">
                  <c:v>131</c:v>
                </c:pt>
                <c:pt idx="1">
                  <c:v>133</c:v>
                </c:pt>
                <c:pt idx="2">
                  <c:v>122</c:v>
                </c:pt>
                <c:pt idx="3">
                  <c:v>116</c:v>
                </c:pt>
                <c:pt idx="4">
                  <c:v>114</c:v>
                </c:pt>
                <c:pt idx="5">
                  <c:v>112</c:v>
                </c:pt>
                <c:pt idx="6">
                  <c:v>108</c:v>
                </c:pt>
                <c:pt idx="7">
                  <c:v>337</c:v>
                </c:pt>
                <c:pt idx="8">
                  <c:v>443</c:v>
                </c:pt>
                <c:pt idx="9">
                  <c:v>436</c:v>
                </c:pt>
                <c:pt idx="10">
                  <c:v>495</c:v>
                </c:pt>
                <c:pt idx="11">
                  <c:v>523</c:v>
                </c:pt>
                <c:pt idx="12">
                  <c:v>552</c:v>
                </c:pt>
                <c:pt idx="13">
                  <c:v>575</c:v>
                </c:pt>
              </c:numCache>
            </c:numRef>
          </c:val>
          <c:smooth val="0"/>
        </c:ser>
        <c:ser>
          <c:idx val="3"/>
          <c:order val="3"/>
          <c:tx>
            <c:strRef>
              <c:f>'14_40'!$A$59</c:f>
              <c:strCache>
                <c:ptCount val="1"/>
                <c:pt idx="0">
                  <c:v>Serbia</c:v>
                </c:pt>
              </c:strCache>
            </c:strRef>
          </c:tx>
          <c:cat>
            <c:numRef>
              <c:f>'14_40'!$B$55:$O$55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'14_40'!$B$59:$O$59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56258048"/>
        <c:axId val="256259584"/>
      </c:lineChart>
      <c:catAx>
        <c:axId val="256258048"/>
        <c:scaling>
          <c:orientation val="minMax"/>
        </c:scaling>
        <c:delete val="0"/>
        <c:axPos val="b"/>
        <c:numFmt formatCode="General" sourceLinked="1"/>
        <c:majorTickMark val="out"/>
        <c:minorTickMark val="none"/>
        <c:tickLblPos val="nextTo"/>
        <c:crossAx val="256259584"/>
        <c:crosses val="autoZero"/>
        <c:auto val="1"/>
        <c:lblAlgn val="ctr"/>
        <c:lblOffset val="100"/>
        <c:noMultiLvlLbl val="0"/>
      </c:catAx>
      <c:valAx>
        <c:axId val="2562595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6258048"/>
        <c:crosses val="autoZero"/>
        <c:crossBetween val="between"/>
      </c:valAx>
    </c:plotArea>
    <c:legend>
      <c:legendPos val="b"/>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Bathing waters with excellent quality by location, 2011-2024</a:t>
            </a:r>
            <a:endParaRPr sz="1200" b="0"/>
          </a:p>
          <a:p>
            <a:pPr>
              <a:defRPr sz="1400">
                <a:latin typeface="Calibri"/>
                <a:ea typeface="Calibri"/>
                <a:cs typeface="Calibri"/>
              </a:defRPr>
            </a:pPr>
            <a:r>
              <a:rPr sz="1200" b="0"/>
              <a:t>SDG ind 14_40: freq=Annual, aquaenv=Inland water excellent - number</a:t>
            </a:r>
          </a:p>
        </c:rich>
      </c:tx>
      <c:overlay val="0"/>
    </c:title>
    <c:autoTitleDeleted val="0"/>
    <c:plotArea>
      <c:layout/>
      <c:lineChart>
        <c:grouping val="standard"/>
        <c:varyColors val="0"/>
        <c:ser>
          <c:idx val="0"/>
          <c:order val="0"/>
          <c:tx>
            <c:strRef>
              <c:f>'14_40'!$A$67</c:f>
              <c:strCache>
                <c:ptCount val="1"/>
                <c:pt idx="0">
                  <c:v>European Union - 27 countries (from 2020)</c:v>
                </c:pt>
              </c:strCache>
            </c:strRef>
          </c:tx>
          <c:cat>
            <c:numRef>
              <c:f>'14_40'!$B$66:$O$66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'14_40'!$B$67:$O$67</c:f>
              <c:numCache>
                <c:formatCode>General</c:formatCode>
                <c:ptCount val="14"/>
                <c:pt idx="0">
                  <c:v>4577</c:v>
                </c:pt>
                <c:pt idx="1">
                  <c:v>4611</c:v>
                </c:pt>
                <c:pt idx="2">
                  <c:v>4960</c:v>
                </c:pt>
                <c:pt idx="3">
                  <c:v>5092</c:v>
                </c:pt>
                <c:pt idx="4">
                  <c:v>5262</c:v>
                </c:pt>
                <c:pt idx="5">
                  <c:v>5350</c:v>
                </c:pt>
                <c:pt idx="6">
                  <c:v>5400</c:v>
                </c:pt>
                <c:pt idx="7">
                  <c:v>5502</c:v>
                </c:pt>
                <c:pt idx="8">
                  <c:v>5486</c:v>
                </c:pt>
                <c:pt idx="9">
                  <c:v>5412</c:v>
                </c:pt>
                <c:pt idx="10">
                  <c:v>5538</c:v>
                </c:pt>
                <c:pt idx="11">
                  <c:v>5659</c:v>
                </c:pt>
                <c:pt idx="12">
                  <c:v>5646</c:v>
                </c:pt>
                <c:pt idx="13">
                  <c:v>5655</c:v>
                </c:pt>
              </c:numCache>
            </c:numRef>
          </c:val>
          <c:smooth val="0"/>
        </c:ser>
        <c:ser>
          <c:idx val="1"/>
          <c:order val="1"/>
          <c:tx>
            <c:strRef>
              <c:f>'14_40'!$A$68</c:f>
              <c:strCache>
                <c:ptCount val="1"/>
                <c:pt idx="0">
                  <c:v>Netherlands</c:v>
                </c:pt>
              </c:strCache>
            </c:strRef>
          </c:tx>
          <c:cat>
            <c:numRef>
              <c:f>'14_40'!$B$66:$O$66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'14_40'!$B$68:$O$68</c:f>
              <c:numCache>
                <c:formatCode>General</c:formatCode>
                <c:ptCount val="14"/>
                <c:pt idx="0">
                  <c:v>268</c:v>
                </c:pt>
                <c:pt idx="1">
                  <c:v>397</c:v>
                </c:pt>
                <c:pt idx="2">
                  <c:v>423</c:v>
                </c:pt>
                <c:pt idx="3">
                  <c:v>441</c:v>
                </c:pt>
                <c:pt idx="4">
                  <c:v>461</c:v>
                </c:pt>
                <c:pt idx="5">
                  <c:v>462</c:v>
                </c:pt>
                <c:pt idx="6">
                  <c:v>455</c:v>
                </c:pt>
                <c:pt idx="7">
                  <c:v>460</c:v>
                </c:pt>
                <c:pt idx="8">
                  <c:v>468</c:v>
                </c:pt>
                <c:pt idx="9">
                  <c:v>474</c:v>
                </c:pt>
                <c:pt idx="10">
                  <c:v>471</c:v>
                </c:pt>
                <c:pt idx="11">
                  <c:v>477</c:v>
                </c:pt>
                <c:pt idx="12">
                  <c:v>466</c:v>
                </c:pt>
                <c:pt idx="13">
                  <c:v>472</c:v>
                </c:pt>
              </c:numCache>
            </c:numRef>
          </c:val>
          <c:smooth val="0"/>
        </c:ser>
        <c:ser>
          <c:idx val="2"/>
          <c:order val="2"/>
          <c:tx>
            <c:strRef>
              <c:f>'14_40'!$A$69</c:f>
              <c:strCache>
                <c:ptCount val="1"/>
                <c:pt idx="0">
                  <c:v>Poland</c:v>
                </c:pt>
              </c:strCache>
            </c:strRef>
          </c:tx>
          <c:cat>
            <c:numRef>
              <c:f>'14_40'!$B$66:$O$66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'14_40'!$B$69:$O$69</c:f>
              <c:numCache>
                <c:formatCode>General</c:formatCode>
                <c:ptCount val="14"/>
                <c:pt idx="0">
                  <c:v>76</c:v>
                </c:pt>
                <c:pt idx="1">
                  <c:v>86</c:v>
                </c:pt>
                <c:pt idx="2">
                  <c:v>74</c:v>
                </c:pt>
                <c:pt idx="3">
                  <c:v>61</c:v>
                </c:pt>
                <c:pt idx="4">
                  <c:v>74</c:v>
                </c:pt>
                <c:pt idx="5">
                  <c:v>83</c:v>
                </c:pt>
                <c:pt idx="6">
                  <c:v>90</c:v>
                </c:pt>
                <c:pt idx="7">
                  <c:v>90</c:v>
                </c:pt>
                <c:pt idx="8">
                  <c:v>83</c:v>
                </c:pt>
                <c:pt idx="9">
                  <c:v>82</c:v>
                </c:pt>
                <c:pt idx="10">
                  <c:v>222</c:v>
                </c:pt>
                <c:pt idx="11">
                  <c:v>302</c:v>
                </c:pt>
                <c:pt idx="12">
                  <c:v>303</c:v>
                </c:pt>
                <c:pt idx="13">
                  <c:v>330</c:v>
                </c:pt>
              </c:numCache>
            </c:numRef>
          </c:val>
          <c:smooth val="0"/>
        </c:ser>
        <c:ser>
          <c:idx val="3"/>
          <c:order val="3"/>
          <c:tx>
            <c:strRef>
              <c:f>'14_40'!$A$70</c:f>
              <c:strCache>
                <c:ptCount val="1"/>
                <c:pt idx="0">
                  <c:v>Serbia</c:v>
                </c:pt>
              </c:strCache>
            </c:strRef>
          </c:tx>
          <c:cat>
            <c:numRef>
              <c:f>'14_40'!$B$66:$O$66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'14_40'!$B$70:$O$70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56469632"/>
        <c:axId val="256483712"/>
      </c:lineChart>
      <c:catAx>
        <c:axId val="256469632"/>
        <c:scaling>
          <c:orientation val="minMax"/>
        </c:scaling>
        <c:delete val="0"/>
        <c:axPos val="b"/>
        <c:numFmt formatCode="General" sourceLinked="1"/>
        <c:majorTickMark val="out"/>
        <c:minorTickMark val="none"/>
        <c:tickLblPos val="nextTo"/>
        <c:crossAx val="256483712"/>
        <c:crosses val="autoZero"/>
        <c:auto val="1"/>
        <c:lblAlgn val="ctr"/>
        <c:lblOffset val="100"/>
        <c:noMultiLvlLbl val="0"/>
      </c:catAx>
      <c:valAx>
        <c:axId val="256483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6469632"/>
        <c:crosses val="autoZero"/>
        <c:crossBetween val="between"/>
      </c:valAx>
    </c:plotArea>
    <c:legend>
      <c:legendPos val="b"/>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Bathing waters with excellent quality by location, 2011-2024</a:t>
            </a:r>
            <a:endParaRPr sz="1200" b="0"/>
          </a:p>
          <a:p>
            <a:pPr>
              <a:defRPr sz="1400">
                <a:latin typeface="Calibri"/>
                <a:ea typeface="Calibri"/>
                <a:cs typeface="Calibri"/>
              </a:defRPr>
            </a:pPr>
            <a:r>
              <a:rPr sz="1200" b="0"/>
              <a:t>SDG ind 14_40: freq=Annual, aquaenv=Inland water excellent - %</a:t>
            </a:r>
          </a:p>
        </c:rich>
      </c:tx>
      <c:overlay val="0"/>
    </c:title>
    <c:autoTitleDeleted val="0"/>
    <c:plotArea>
      <c:layout/>
      <c:lineChart>
        <c:grouping val="standard"/>
        <c:varyColors val="0"/>
        <c:ser>
          <c:idx val="0"/>
          <c:order val="0"/>
          <c:tx>
            <c:strRef>
              <c:f>'14_40'!$A$78</c:f>
              <c:strCache>
                <c:ptCount val="1"/>
                <c:pt idx="0">
                  <c:v>European Union - 27 countries (from 2020)</c:v>
                </c:pt>
              </c:strCache>
            </c:strRef>
          </c:tx>
          <c:cat>
            <c:numRef>
              <c:f>'14_40'!$B$77:$O$77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'14_40'!$B$78:$O$78</c:f>
              <c:numCache>
                <c:formatCode>General</c:formatCode>
                <c:ptCount val="14"/>
                <c:pt idx="0">
                  <c:v>70.3</c:v>
                </c:pt>
                <c:pt idx="1">
                  <c:v>71.5</c:v>
                </c:pt>
                <c:pt idx="2">
                  <c:v>76.599999999999994</c:v>
                </c:pt>
                <c:pt idx="3">
                  <c:v>78.400000000000006</c:v>
                </c:pt>
                <c:pt idx="4">
                  <c:v>81</c:v>
                </c:pt>
                <c:pt idx="5">
                  <c:v>82</c:v>
                </c:pt>
                <c:pt idx="6">
                  <c:v>82.2</c:v>
                </c:pt>
                <c:pt idx="7">
                  <c:v>80.8</c:v>
                </c:pt>
                <c:pt idx="8">
                  <c:v>79.099999999999994</c:v>
                </c:pt>
                <c:pt idx="9">
                  <c:v>77.7</c:v>
                </c:pt>
                <c:pt idx="10">
                  <c:v>78.2</c:v>
                </c:pt>
                <c:pt idx="11">
                  <c:v>79.3</c:v>
                </c:pt>
                <c:pt idx="12">
                  <c:v>78.599999999999994</c:v>
                </c:pt>
                <c:pt idx="13">
                  <c:v>78.3</c:v>
                </c:pt>
              </c:numCache>
            </c:numRef>
          </c:val>
          <c:smooth val="0"/>
        </c:ser>
        <c:ser>
          <c:idx val="1"/>
          <c:order val="1"/>
          <c:tx>
            <c:strRef>
              <c:f>'14_40'!$A$79</c:f>
              <c:strCache>
                <c:ptCount val="1"/>
                <c:pt idx="0">
                  <c:v>Netherlands</c:v>
                </c:pt>
              </c:strCache>
            </c:strRef>
          </c:tx>
          <c:cat>
            <c:numRef>
              <c:f>'14_40'!$B$77:$O$77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'14_40'!$B$79:$O$79</c:f>
              <c:numCache>
                <c:formatCode>General</c:formatCode>
                <c:ptCount val="14"/>
                <c:pt idx="0">
                  <c:v>44.4</c:v>
                </c:pt>
                <c:pt idx="1">
                  <c:v>65.5</c:v>
                </c:pt>
                <c:pt idx="2">
                  <c:v>68</c:v>
                </c:pt>
                <c:pt idx="3">
                  <c:v>70.599999999999994</c:v>
                </c:pt>
                <c:pt idx="4">
                  <c:v>74</c:v>
                </c:pt>
                <c:pt idx="5">
                  <c:v>73.7</c:v>
                </c:pt>
                <c:pt idx="6">
                  <c:v>72.5</c:v>
                </c:pt>
                <c:pt idx="7">
                  <c:v>72.599999999999994</c:v>
                </c:pt>
                <c:pt idx="8">
                  <c:v>73.8</c:v>
                </c:pt>
                <c:pt idx="9">
                  <c:v>73.5</c:v>
                </c:pt>
                <c:pt idx="10">
                  <c:v>72.7</c:v>
                </c:pt>
                <c:pt idx="11">
                  <c:v>73.5</c:v>
                </c:pt>
                <c:pt idx="12">
                  <c:v>71.099999999999994</c:v>
                </c:pt>
                <c:pt idx="13">
                  <c:v>71.5</c:v>
                </c:pt>
              </c:numCache>
            </c:numRef>
          </c:val>
          <c:smooth val="0"/>
        </c:ser>
        <c:ser>
          <c:idx val="2"/>
          <c:order val="2"/>
          <c:tx>
            <c:strRef>
              <c:f>'14_40'!$A$80</c:f>
              <c:strCache>
                <c:ptCount val="1"/>
                <c:pt idx="0">
                  <c:v>Poland</c:v>
                </c:pt>
              </c:strCache>
            </c:strRef>
          </c:tx>
          <c:cat>
            <c:numRef>
              <c:f>'14_40'!$B$77:$O$77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'14_40'!$B$80:$O$80</c:f>
              <c:numCache>
                <c:formatCode>General</c:formatCode>
                <c:ptCount val="14"/>
                <c:pt idx="0">
                  <c:v>58</c:v>
                </c:pt>
                <c:pt idx="1">
                  <c:v>64.7</c:v>
                </c:pt>
                <c:pt idx="2">
                  <c:v>60.7</c:v>
                </c:pt>
                <c:pt idx="3">
                  <c:v>52.6</c:v>
                </c:pt>
                <c:pt idx="4">
                  <c:v>64.900000000000006</c:v>
                </c:pt>
                <c:pt idx="5">
                  <c:v>74.099999999999994</c:v>
                </c:pt>
                <c:pt idx="6">
                  <c:v>83.3</c:v>
                </c:pt>
                <c:pt idx="7">
                  <c:v>26.7</c:v>
                </c:pt>
                <c:pt idx="8">
                  <c:v>18.7</c:v>
                </c:pt>
                <c:pt idx="9">
                  <c:v>18.8</c:v>
                </c:pt>
                <c:pt idx="10">
                  <c:v>44.8</c:v>
                </c:pt>
                <c:pt idx="11">
                  <c:v>57.7</c:v>
                </c:pt>
                <c:pt idx="12">
                  <c:v>54.9</c:v>
                </c:pt>
                <c:pt idx="13">
                  <c:v>57.4</c:v>
                </c:pt>
              </c:numCache>
            </c:numRef>
          </c:val>
          <c:smooth val="0"/>
        </c:ser>
        <c:ser>
          <c:idx val="3"/>
          <c:order val="3"/>
          <c:tx>
            <c:strRef>
              <c:f>'14_40'!$A$81</c:f>
              <c:strCache>
                <c:ptCount val="1"/>
                <c:pt idx="0">
                  <c:v>Serbia</c:v>
                </c:pt>
              </c:strCache>
            </c:strRef>
          </c:tx>
          <c:cat>
            <c:numRef>
              <c:f>'14_40'!$B$77:$O$77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'14_40'!$B$81:$O$81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dLbls>
          <c:showLegendKey val="0"/>
          <c:showVal val="0"/>
          <c:showCatName val="0"/>
          <c:showSerName val="0"/>
          <c:showPercent val="0"/>
          <c:showBubbleSize val="0"/>
        </c:dLbls>
        <c:marker val="1"/>
        <c:smooth val="0"/>
        <c:axId val="256636032"/>
        <c:axId val="256637568"/>
      </c:lineChart>
      <c:catAx>
        <c:axId val="256636032"/>
        <c:scaling>
          <c:orientation val="minMax"/>
        </c:scaling>
        <c:delete val="0"/>
        <c:axPos val="b"/>
        <c:numFmt formatCode="General" sourceLinked="1"/>
        <c:majorTickMark val="out"/>
        <c:minorTickMark val="none"/>
        <c:tickLblPos val="nextTo"/>
        <c:crossAx val="256637568"/>
        <c:crosses val="autoZero"/>
        <c:auto val="1"/>
        <c:lblAlgn val="ctr"/>
        <c:lblOffset val="100"/>
        <c:noMultiLvlLbl val="0"/>
      </c:catAx>
      <c:valAx>
        <c:axId val="2566375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6636032"/>
        <c:crosses val="autoZero"/>
        <c:crossBetween val="between"/>
      </c:valAx>
    </c:plotArea>
    <c:legend>
      <c:legendPos val="b"/>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Mean surface seawater acidity, 2010-2025</a:t>
            </a:r>
            <a:endParaRPr lang="en-US" sz="1200" b="0"/>
          </a:p>
          <a:p>
            <a:pPr>
              <a:defRPr sz="1400">
                <a:latin typeface="Calibri"/>
                <a:ea typeface="Calibri"/>
                <a:cs typeface="Calibri"/>
              </a:defRPr>
            </a:pPr>
            <a:r>
              <a:rPr lang="en-US" sz="1200" b="0"/>
              <a:t>SDG ind 14_51: freq=Annual, seabasin=Northeastern Atlantic and adjacent seas</a:t>
            </a:r>
          </a:p>
        </c:rich>
      </c:tx>
      <c:layout/>
      <c:overlay val="0"/>
    </c:title>
    <c:autoTitleDeleted val="0"/>
    <c:plotArea>
      <c:layout/>
      <c:lineChart>
        <c:grouping val="standard"/>
        <c:varyColors val="0"/>
        <c:ser>
          <c:idx val="0"/>
          <c:order val="0"/>
          <c:tx>
            <c:strRef>
              <c:f>'14_51'!$A$23</c:f>
              <c:strCache>
                <c:ptCount val="1"/>
                <c:pt idx="0">
                  <c:v>pH value</c:v>
                </c:pt>
              </c:strCache>
            </c:strRef>
          </c:tx>
          <c:cat>
            <c:numRef>
              <c:f>'14_51'!$B$22:$Q$22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'14_51'!$B$23:$Q$23</c:f>
              <c:numCache>
                <c:formatCode>General</c:formatCode>
                <c:ptCount val="16"/>
                <c:pt idx="0">
                  <c:v>8.0909999999999993</c:v>
                </c:pt>
                <c:pt idx="1">
                  <c:v>8.0890000000000004</c:v>
                </c:pt>
                <c:pt idx="2">
                  <c:v>8.0860000000000003</c:v>
                </c:pt>
                <c:pt idx="3">
                  <c:v>8.0839999999999996</c:v>
                </c:pt>
                <c:pt idx="4">
                  <c:v>8.0820000000000007</c:v>
                </c:pt>
                <c:pt idx="5">
                  <c:v>8.0809999999999995</c:v>
                </c:pt>
                <c:pt idx="6">
                  <c:v>8.0790000000000006</c:v>
                </c:pt>
                <c:pt idx="7">
                  <c:v>8.0749999999999993</c:v>
                </c:pt>
                <c:pt idx="8">
                  <c:v>8.0739999999999998</c:v>
                </c:pt>
                <c:pt idx="9">
                  <c:v>8.0719999999999992</c:v>
                </c:pt>
                <c:pt idx="10">
                  <c:v>8.0679999999999996</c:v>
                </c:pt>
                <c:pt idx="11">
                  <c:v>8.0670000000000002</c:v>
                </c:pt>
                <c:pt idx="12">
                  <c:v>8.0640000000000001</c:v>
                </c:pt>
                <c:pt idx="13">
                  <c:v>8.0609999999999999</c:v>
                </c:pt>
                <c:pt idx="14">
                  <c:v>8.0530000000000008</c:v>
                </c:pt>
                <c:pt idx="15">
                  <c:v>8.0570000000000004</c:v>
                </c:pt>
              </c:numCache>
            </c:numRef>
          </c:val>
          <c:smooth val="0"/>
        </c:ser>
        <c:ser>
          <c:idx val="1"/>
          <c:order val="1"/>
          <c:tx>
            <c:strRef>
              <c:f>'14_51'!$A$24</c:f>
              <c:strCache>
                <c:ptCount val="1"/>
                <c:pt idx="0">
                  <c:v>Nanomoles per litre</c:v>
                </c:pt>
              </c:strCache>
            </c:strRef>
          </c:tx>
          <c:cat>
            <c:numRef>
              <c:f>'14_51'!$B$22:$Q$22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'14_51'!$B$24:$Q$24</c:f>
              <c:numCache>
                <c:formatCode>General</c:formatCode>
                <c:ptCount val="16"/>
                <c:pt idx="0">
                  <c:v>8.109</c:v>
                </c:pt>
                <c:pt idx="1">
                  <c:v>8.16</c:v>
                </c:pt>
                <c:pt idx="2">
                  <c:v>8.1999999999999993</c:v>
                </c:pt>
                <c:pt idx="3">
                  <c:v>8.2430000000000003</c:v>
                </c:pt>
                <c:pt idx="4">
                  <c:v>8.2859999999999996</c:v>
                </c:pt>
                <c:pt idx="5">
                  <c:v>8.3320000000000007</c:v>
                </c:pt>
                <c:pt idx="6">
                  <c:v>8.3580000000000005</c:v>
                </c:pt>
                <c:pt idx="7">
                  <c:v>8.43</c:v>
                </c:pt>
                <c:pt idx="8">
                  <c:v>8.4760000000000009</c:v>
                </c:pt>
                <c:pt idx="9">
                  <c:v>8.5039999999999996</c:v>
                </c:pt>
                <c:pt idx="10">
                  <c:v>8.5570000000000004</c:v>
                </c:pt>
                <c:pt idx="11">
                  <c:v>8.5890000000000004</c:v>
                </c:pt>
                <c:pt idx="12">
                  <c:v>8.6430000000000007</c:v>
                </c:pt>
                <c:pt idx="13">
                  <c:v>8.6969999999999992</c:v>
                </c:pt>
                <c:pt idx="14">
                  <c:v>8.7569999999999997</c:v>
                </c:pt>
                <c:pt idx="15">
                  <c:v>8.7609999999999992</c:v>
                </c:pt>
              </c:numCache>
            </c:numRef>
          </c:val>
          <c:smooth val="0"/>
        </c:ser>
        <c:dLbls>
          <c:showLegendKey val="0"/>
          <c:showVal val="0"/>
          <c:showCatName val="0"/>
          <c:showSerName val="0"/>
          <c:showPercent val="0"/>
          <c:showBubbleSize val="0"/>
        </c:dLbls>
        <c:marker val="1"/>
        <c:smooth val="0"/>
        <c:axId val="256839680"/>
        <c:axId val="256841216"/>
      </c:lineChart>
      <c:catAx>
        <c:axId val="256839680"/>
        <c:scaling>
          <c:orientation val="minMax"/>
        </c:scaling>
        <c:delete val="0"/>
        <c:axPos val="b"/>
        <c:numFmt formatCode="General" sourceLinked="1"/>
        <c:majorTickMark val="out"/>
        <c:minorTickMark val="none"/>
        <c:tickLblPos val="nextTo"/>
        <c:crossAx val="256841216"/>
        <c:crosses val="autoZero"/>
        <c:auto val="1"/>
        <c:lblAlgn val="ctr"/>
        <c:lblOffset val="100"/>
        <c:noMultiLvlLbl val="0"/>
      </c:catAx>
      <c:valAx>
        <c:axId val="2568412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6839680"/>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Agricultural real factor income per annual work unit (AWU), 2010-2025 (Chain linked volumes, index 2020=100)</a:t>
            </a:r>
            <a:endParaRPr sz="1200" b="0"/>
          </a:p>
          <a:p>
            <a:pPr>
              <a:defRPr sz="1400">
                <a:latin typeface="Calibri"/>
                <a:ea typeface="Calibri"/>
                <a:cs typeface="Calibri"/>
              </a:defRPr>
            </a:pPr>
            <a:r>
              <a:rPr sz="1200" b="0"/>
              <a:t>SDG ind 02_20: freq=Annual, indic_agr=Real factor income in agriculture per annual work unit (chain linked volumes)</a:t>
            </a:r>
          </a:p>
        </c:rich>
      </c:tx>
      <c:overlay val="0"/>
    </c:title>
    <c:autoTitleDeleted val="0"/>
    <c:plotArea>
      <c:layout/>
      <c:lineChart>
        <c:grouping val="standard"/>
        <c:varyColors val="0"/>
        <c:ser>
          <c:idx val="0"/>
          <c:order val="0"/>
          <c:tx>
            <c:strRef>
              <c:f>'02_20'!$A$23</c:f>
              <c:strCache>
                <c:ptCount val="1"/>
                <c:pt idx="0">
                  <c:v>European Union - 27 countries (from 2020)</c:v>
                </c:pt>
              </c:strCache>
            </c:strRef>
          </c:tx>
          <c:cat>
            <c:numRef>
              <c:f>'02_20'!$B$22:$Q$22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'02_20'!$B$23:$Q$23</c:f>
              <c:numCache>
                <c:formatCode>General</c:formatCode>
                <c:ptCount val="16"/>
                <c:pt idx="0">
                  <c:v>71.41</c:v>
                </c:pt>
                <c:pt idx="1">
                  <c:v>80.319999999999993</c:v>
                </c:pt>
                <c:pt idx="2">
                  <c:v>79.709999999999994</c:v>
                </c:pt>
                <c:pt idx="3">
                  <c:v>82.58</c:v>
                </c:pt>
                <c:pt idx="4">
                  <c:v>84.26</c:v>
                </c:pt>
                <c:pt idx="5">
                  <c:v>81.55</c:v>
                </c:pt>
                <c:pt idx="6">
                  <c:v>81.89</c:v>
                </c:pt>
                <c:pt idx="7">
                  <c:v>95.19</c:v>
                </c:pt>
                <c:pt idx="8">
                  <c:v>92.43</c:v>
                </c:pt>
                <c:pt idx="9">
                  <c:v>96.31</c:v>
                </c:pt>
                <c:pt idx="10">
                  <c:v>100</c:v>
                </c:pt>
                <c:pt idx="11">
                  <c:v>104.96</c:v>
                </c:pt>
                <c:pt idx="12">
                  <c:v>118.96</c:v>
                </c:pt>
                <c:pt idx="13">
                  <c:v>111.11</c:v>
                </c:pt>
                <c:pt idx="14">
                  <c:v>111.16</c:v>
                </c:pt>
                <c:pt idx="15">
                  <c:v>121.35</c:v>
                </c:pt>
              </c:numCache>
            </c:numRef>
          </c:val>
          <c:smooth val="0"/>
        </c:ser>
        <c:ser>
          <c:idx val="1"/>
          <c:order val="1"/>
          <c:tx>
            <c:strRef>
              <c:f>'02_20'!$A$24</c:f>
              <c:strCache>
                <c:ptCount val="1"/>
                <c:pt idx="0">
                  <c:v>Netherlands</c:v>
                </c:pt>
              </c:strCache>
            </c:strRef>
          </c:tx>
          <c:cat>
            <c:numRef>
              <c:f>'02_20'!$B$22:$Q$22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'02_20'!$B$24:$Q$24</c:f>
              <c:numCache>
                <c:formatCode>General</c:formatCode>
                <c:ptCount val="16"/>
                <c:pt idx="0">
                  <c:v>100.2</c:v>
                </c:pt>
                <c:pt idx="1">
                  <c:v>85.99</c:v>
                </c:pt>
                <c:pt idx="2">
                  <c:v>94.72</c:v>
                </c:pt>
                <c:pt idx="3">
                  <c:v>108.91</c:v>
                </c:pt>
                <c:pt idx="4">
                  <c:v>105.21</c:v>
                </c:pt>
                <c:pt idx="5">
                  <c:v>108.72</c:v>
                </c:pt>
                <c:pt idx="6">
                  <c:v>111.26</c:v>
                </c:pt>
                <c:pt idx="7">
                  <c:v>123.61</c:v>
                </c:pt>
                <c:pt idx="8">
                  <c:v>102.09</c:v>
                </c:pt>
                <c:pt idx="9">
                  <c:v>104.97</c:v>
                </c:pt>
                <c:pt idx="10">
                  <c:v>100</c:v>
                </c:pt>
                <c:pt idx="11">
                  <c:v>103.8</c:v>
                </c:pt>
                <c:pt idx="12">
                  <c:v>108.25</c:v>
                </c:pt>
                <c:pt idx="13">
                  <c:v>119.28</c:v>
                </c:pt>
                <c:pt idx="14">
                  <c:v>117.11</c:v>
                </c:pt>
                <c:pt idx="15">
                  <c:v>114.37</c:v>
                </c:pt>
              </c:numCache>
            </c:numRef>
          </c:val>
          <c:smooth val="0"/>
        </c:ser>
        <c:ser>
          <c:idx val="2"/>
          <c:order val="2"/>
          <c:tx>
            <c:strRef>
              <c:f>'02_20'!$A$25</c:f>
              <c:strCache>
                <c:ptCount val="1"/>
                <c:pt idx="0">
                  <c:v>Poland</c:v>
                </c:pt>
              </c:strCache>
            </c:strRef>
          </c:tx>
          <c:cat>
            <c:numRef>
              <c:f>'02_20'!$B$22:$Q$22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'02_20'!$B$25:$Q$25</c:f>
              <c:numCache>
                <c:formatCode>General</c:formatCode>
                <c:ptCount val="16"/>
                <c:pt idx="0">
                  <c:v>54.1</c:v>
                </c:pt>
                <c:pt idx="1">
                  <c:v>71.31</c:v>
                </c:pt>
                <c:pt idx="2">
                  <c:v>66.62</c:v>
                </c:pt>
                <c:pt idx="3">
                  <c:v>72.87</c:v>
                </c:pt>
                <c:pt idx="4">
                  <c:v>60.02</c:v>
                </c:pt>
                <c:pt idx="5">
                  <c:v>60.62</c:v>
                </c:pt>
                <c:pt idx="6">
                  <c:v>67.510000000000005</c:v>
                </c:pt>
                <c:pt idx="7">
                  <c:v>84.58</c:v>
                </c:pt>
                <c:pt idx="8">
                  <c:v>79.78</c:v>
                </c:pt>
                <c:pt idx="9">
                  <c:v>84.1</c:v>
                </c:pt>
                <c:pt idx="10">
                  <c:v>100</c:v>
                </c:pt>
                <c:pt idx="11">
                  <c:v>91.77</c:v>
                </c:pt>
                <c:pt idx="12">
                  <c:v>118.31</c:v>
                </c:pt>
                <c:pt idx="13">
                  <c:v>106.25</c:v>
                </c:pt>
                <c:pt idx="14">
                  <c:v>101.87</c:v>
                </c:pt>
                <c:pt idx="15">
                  <c:v>135.91999999999999</c:v>
                </c:pt>
              </c:numCache>
            </c:numRef>
          </c:val>
          <c:smooth val="0"/>
        </c:ser>
        <c:dLbls>
          <c:showLegendKey val="0"/>
          <c:showVal val="0"/>
          <c:showCatName val="0"/>
          <c:showSerName val="0"/>
          <c:showPercent val="0"/>
          <c:showBubbleSize val="0"/>
        </c:dLbls>
        <c:marker val="1"/>
        <c:smooth val="0"/>
        <c:axId val="120126848"/>
        <c:axId val="120136832"/>
      </c:lineChart>
      <c:catAx>
        <c:axId val="120126848"/>
        <c:scaling>
          <c:orientation val="minMax"/>
        </c:scaling>
        <c:delete val="0"/>
        <c:axPos val="b"/>
        <c:numFmt formatCode="General" sourceLinked="1"/>
        <c:majorTickMark val="out"/>
        <c:minorTickMark val="none"/>
        <c:tickLblPos val="nextTo"/>
        <c:crossAx val="120136832"/>
        <c:crosses val="autoZero"/>
        <c:auto val="1"/>
        <c:lblAlgn val="ctr"/>
        <c:lblOffset val="100"/>
        <c:noMultiLvlLbl val="0"/>
      </c:catAx>
      <c:valAx>
        <c:axId val="1201368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0126848"/>
        <c:crosses val="autoZero"/>
        <c:crossBetween val="between"/>
      </c:valAx>
    </c:plotArea>
    <c:legend>
      <c:legendPos val="b"/>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Marine waters affected by eutrophication, 2010-2025 (Square kilometre)</a:t>
            </a:r>
            <a:endParaRPr lang="en-US" sz="1200" b="0"/>
          </a:p>
          <a:p>
            <a:pPr>
              <a:defRPr sz="1400">
                <a:latin typeface="Calibri"/>
                <a:ea typeface="Calibri"/>
                <a:cs typeface="Calibri"/>
              </a:defRPr>
            </a:pPr>
            <a:r>
              <a:rPr lang="en-US" sz="1200" b="0"/>
              <a:t>SDG ind 14_60: freq=Annual, indic_env=Marine area affected by eutrophication</a:t>
            </a:r>
          </a:p>
        </c:rich>
      </c:tx>
      <c:layout/>
      <c:overlay val="0"/>
    </c:title>
    <c:autoTitleDeleted val="0"/>
    <c:plotArea>
      <c:layout/>
      <c:lineChart>
        <c:grouping val="standard"/>
        <c:varyColors val="0"/>
        <c:ser>
          <c:idx val="0"/>
          <c:order val="0"/>
          <c:tx>
            <c:strRef>
              <c:f>'14_60'!$A$23</c:f>
              <c:strCache>
                <c:ptCount val="1"/>
                <c:pt idx="0">
                  <c:v>European Union - 27 countries (from 2020)</c:v>
                </c:pt>
              </c:strCache>
            </c:strRef>
          </c:tx>
          <c:cat>
            <c:numRef>
              <c:f>'14_60'!$B$22:$Q$22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'14_60'!$B$23:$Q$23</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ser>
        <c:ser>
          <c:idx val="1"/>
          <c:order val="1"/>
          <c:tx>
            <c:strRef>
              <c:f>'14_60'!$A$24</c:f>
              <c:strCache>
                <c:ptCount val="1"/>
                <c:pt idx="0">
                  <c:v>European Union (aggregate changing according to the context)</c:v>
                </c:pt>
              </c:strCache>
            </c:strRef>
          </c:tx>
          <c:cat>
            <c:numRef>
              <c:f>'14_60'!$B$22:$Q$22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'14_60'!$B$24:$Q$24</c:f>
              <c:numCache>
                <c:formatCode>General</c:formatCode>
                <c:ptCount val="16"/>
                <c:pt idx="0">
                  <c:v>11344</c:v>
                </c:pt>
                <c:pt idx="1">
                  <c:v>11765</c:v>
                </c:pt>
                <c:pt idx="2">
                  <c:v>5331</c:v>
                </c:pt>
                <c:pt idx="3">
                  <c:v>4963</c:v>
                </c:pt>
                <c:pt idx="4">
                  <c:v>25492</c:v>
                </c:pt>
                <c:pt idx="5">
                  <c:v>26904</c:v>
                </c:pt>
                <c:pt idx="6">
                  <c:v>2375</c:v>
                </c:pt>
                <c:pt idx="7">
                  <c:v>18221</c:v>
                </c:pt>
                <c:pt idx="8">
                  <c:v>48381</c:v>
                </c:pt>
                <c:pt idx="9">
                  <c:v>8191</c:v>
                </c:pt>
                <c:pt idx="10">
                  <c:v>9482</c:v>
                </c:pt>
                <c:pt idx="11">
                  <c:v>21997</c:v>
                </c:pt>
                <c:pt idx="12">
                  <c:v>29919</c:v>
                </c:pt>
                <c:pt idx="13">
                  <c:v>5302</c:v>
                </c:pt>
                <c:pt idx="14">
                  <c:v>41810</c:v>
                </c:pt>
                <c:pt idx="15">
                  <c:v>8605</c:v>
                </c:pt>
              </c:numCache>
            </c:numRef>
          </c:val>
          <c:smooth val="0"/>
        </c:ser>
        <c:ser>
          <c:idx val="2"/>
          <c:order val="2"/>
          <c:tx>
            <c:strRef>
              <c:f>'14_60'!$A$25</c:f>
              <c:strCache>
                <c:ptCount val="1"/>
                <c:pt idx="0">
                  <c:v>Netherlands</c:v>
                </c:pt>
              </c:strCache>
            </c:strRef>
          </c:tx>
          <c:cat>
            <c:numRef>
              <c:f>'14_60'!$B$22:$Q$22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'14_60'!$B$25:$Q$25</c:f>
              <c:numCache>
                <c:formatCode>General</c:formatCode>
                <c:ptCount val="16"/>
                <c:pt idx="0">
                  <c:v>84</c:v>
                </c:pt>
                <c:pt idx="1">
                  <c:v>0</c:v>
                </c:pt>
                <c:pt idx="2">
                  <c:v>7</c:v>
                </c:pt>
                <c:pt idx="3">
                  <c:v>209</c:v>
                </c:pt>
                <c:pt idx="4">
                  <c:v>0</c:v>
                </c:pt>
                <c:pt idx="5">
                  <c:v>0</c:v>
                </c:pt>
                <c:pt idx="6">
                  <c:v>0</c:v>
                </c:pt>
                <c:pt idx="7">
                  <c:v>0</c:v>
                </c:pt>
                <c:pt idx="8">
                  <c:v>574</c:v>
                </c:pt>
                <c:pt idx="9">
                  <c:v>0</c:v>
                </c:pt>
                <c:pt idx="10">
                  <c:v>36</c:v>
                </c:pt>
                <c:pt idx="11">
                  <c:v>1627</c:v>
                </c:pt>
                <c:pt idx="12">
                  <c:v>0</c:v>
                </c:pt>
                <c:pt idx="13">
                  <c:v>2</c:v>
                </c:pt>
                <c:pt idx="14">
                  <c:v>11</c:v>
                </c:pt>
                <c:pt idx="15">
                  <c:v>0</c:v>
                </c:pt>
              </c:numCache>
            </c:numRef>
          </c:val>
          <c:smooth val="0"/>
        </c:ser>
        <c:ser>
          <c:idx val="3"/>
          <c:order val="3"/>
          <c:tx>
            <c:strRef>
              <c:f>'14_60'!$A$26</c:f>
              <c:strCache>
                <c:ptCount val="1"/>
                <c:pt idx="0">
                  <c:v>Poland</c:v>
                </c:pt>
              </c:strCache>
            </c:strRef>
          </c:tx>
          <c:cat>
            <c:numRef>
              <c:f>'14_60'!$B$22:$Q$22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'14_60'!$B$26:$Q$26</c:f>
              <c:numCache>
                <c:formatCode>General</c:formatCode>
                <c:ptCount val="16"/>
                <c:pt idx="0">
                  <c:v>3</c:v>
                </c:pt>
                <c:pt idx="1">
                  <c:v>0</c:v>
                </c:pt>
                <c:pt idx="2">
                  <c:v>0</c:v>
                </c:pt>
                <c:pt idx="3">
                  <c:v>31</c:v>
                </c:pt>
                <c:pt idx="4">
                  <c:v>18</c:v>
                </c:pt>
                <c:pt idx="5">
                  <c:v>6</c:v>
                </c:pt>
                <c:pt idx="6">
                  <c:v>9</c:v>
                </c:pt>
                <c:pt idx="7">
                  <c:v>18</c:v>
                </c:pt>
                <c:pt idx="8">
                  <c:v>25</c:v>
                </c:pt>
                <c:pt idx="9">
                  <c:v>3</c:v>
                </c:pt>
                <c:pt idx="10">
                  <c:v>0</c:v>
                </c:pt>
                <c:pt idx="11">
                  <c:v>3</c:v>
                </c:pt>
                <c:pt idx="12">
                  <c:v>0</c:v>
                </c:pt>
                <c:pt idx="13">
                  <c:v>6</c:v>
                </c:pt>
                <c:pt idx="14">
                  <c:v>12</c:v>
                </c:pt>
                <c:pt idx="15">
                  <c:v>3</c:v>
                </c:pt>
              </c:numCache>
            </c:numRef>
          </c:val>
          <c:smooth val="0"/>
        </c:ser>
        <c:dLbls>
          <c:showLegendKey val="0"/>
          <c:showVal val="0"/>
          <c:showCatName val="0"/>
          <c:showSerName val="0"/>
          <c:showPercent val="0"/>
          <c:showBubbleSize val="0"/>
        </c:dLbls>
        <c:marker val="1"/>
        <c:smooth val="0"/>
        <c:axId val="257617920"/>
        <c:axId val="257619456"/>
      </c:lineChart>
      <c:catAx>
        <c:axId val="257617920"/>
        <c:scaling>
          <c:orientation val="minMax"/>
        </c:scaling>
        <c:delete val="0"/>
        <c:axPos val="b"/>
        <c:numFmt formatCode="General" sourceLinked="1"/>
        <c:majorTickMark val="out"/>
        <c:minorTickMark val="none"/>
        <c:tickLblPos val="nextTo"/>
        <c:crossAx val="257619456"/>
        <c:crosses val="autoZero"/>
        <c:auto val="1"/>
        <c:lblAlgn val="ctr"/>
        <c:lblOffset val="100"/>
        <c:noMultiLvlLbl val="0"/>
      </c:catAx>
      <c:valAx>
        <c:axId val="2576194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7617920"/>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Marine waters affected by eutrophication, 2010-2025 (Percentage)</a:t>
            </a:r>
            <a:endParaRPr lang="en-US" sz="1200" b="0"/>
          </a:p>
          <a:p>
            <a:pPr>
              <a:defRPr sz="1400">
                <a:latin typeface="Calibri"/>
                <a:ea typeface="Calibri"/>
                <a:cs typeface="Calibri"/>
              </a:defRPr>
            </a:pPr>
            <a:r>
              <a:rPr lang="en-US" sz="1200" b="0"/>
              <a:t>SDG ind 14_60: freq=Annual, indic_env=Marine area affected by eutrophication</a:t>
            </a:r>
          </a:p>
        </c:rich>
      </c:tx>
      <c:layout/>
      <c:overlay val="0"/>
    </c:title>
    <c:autoTitleDeleted val="0"/>
    <c:plotArea>
      <c:layout/>
      <c:lineChart>
        <c:grouping val="standard"/>
        <c:varyColors val="0"/>
        <c:ser>
          <c:idx val="0"/>
          <c:order val="0"/>
          <c:tx>
            <c:strRef>
              <c:f>'14_60'!$A$34</c:f>
              <c:strCache>
                <c:ptCount val="1"/>
                <c:pt idx="0">
                  <c:v>European Union - 27 countries (from 2020)</c:v>
                </c:pt>
              </c:strCache>
            </c:strRef>
          </c:tx>
          <c:cat>
            <c:numRef>
              <c:f>'14_60'!$B$33:$Q$33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'14_60'!$B$34:$Q$34</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ser>
        <c:ser>
          <c:idx val="1"/>
          <c:order val="1"/>
          <c:tx>
            <c:strRef>
              <c:f>'14_60'!$A$35</c:f>
              <c:strCache>
                <c:ptCount val="1"/>
                <c:pt idx="0">
                  <c:v>European Union (aggregate changing according to the context)</c:v>
                </c:pt>
              </c:strCache>
            </c:strRef>
          </c:tx>
          <c:cat>
            <c:numRef>
              <c:f>'14_60'!$B$33:$Q$33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'14_60'!$B$35:$Q$35</c:f>
              <c:numCache>
                <c:formatCode>General</c:formatCode>
                <c:ptCount val="16"/>
                <c:pt idx="0">
                  <c:v>0.2</c:v>
                </c:pt>
                <c:pt idx="1">
                  <c:v>0.21</c:v>
                </c:pt>
                <c:pt idx="2">
                  <c:v>0.09</c:v>
                </c:pt>
                <c:pt idx="3">
                  <c:v>0.09</c:v>
                </c:pt>
                <c:pt idx="4">
                  <c:v>0.45</c:v>
                </c:pt>
                <c:pt idx="5">
                  <c:v>0.47</c:v>
                </c:pt>
                <c:pt idx="6">
                  <c:v>0.04</c:v>
                </c:pt>
                <c:pt idx="7">
                  <c:v>0.32</c:v>
                </c:pt>
                <c:pt idx="8">
                  <c:v>0.85</c:v>
                </c:pt>
                <c:pt idx="9">
                  <c:v>0.14000000000000001</c:v>
                </c:pt>
                <c:pt idx="10">
                  <c:v>0.17</c:v>
                </c:pt>
                <c:pt idx="11">
                  <c:v>0.39</c:v>
                </c:pt>
                <c:pt idx="12">
                  <c:v>0.53</c:v>
                </c:pt>
                <c:pt idx="13">
                  <c:v>0.09</c:v>
                </c:pt>
                <c:pt idx="14">
                  <c:v>0.74</c:v>
                </c:pt>
                <c:pt idx="15">
                  <c:v>0.15</c:v>
                </c:pt>
              </c:numCache>
            </c:numRef>
          </c:val>
          <c:smooth val="0"/>
        </c:ser>
        <c:ser>
          <c:idx val="2"/>
          <c:order val="2"/>
          <c:tx>
            <c:strRef>
              <c:f>'14_60'!$A$36</c:f>
              <c:strCache>
                <c:ptCount val="1"/>
                <c:pt idx="0">
                  <c:v>Netherlands</c:v>
                </c:pt>
              </c:strCache>
            </c:strRef>
          </c:tx>
          <c:cat>
            <c:numRef>
              <c:f>'14_60'!$B$33:$Q$33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'14_60'!$B$36:$Q$36</c:f>
              <c:numCache>
                <c:formatCode>General</c:formatCode>
                <c:ptCount val="16"/>
                <c:pt idx="0">
                  <c:v>0.13</c:v>
                </c:pt>
                <c:pt idx="1">
                  <c:v>0</c:v>
                </c:pt>
                <c:pt idx="2">
                  <c:v>0.01</c:v>
                </c:pt>
                <c:pt idx="3">
                  <c:v>0.33</c:v>
                </c:pt>
                <c:pt idx="4">
                  <c:v>0</c:v>
                </c:pt>
                <c:pt idx="5">
                  <c:v>0</c:v>
                </c:pt>
                <c:pt idx="6">
                  <c:v>0</c:v>
                </c:pt>
                <c:pt idx="7">
                  <c:v>0</c:v>
                </c:pt>
                <c:pt idx="8">
                  <c:v>0.89</c:v>
                </c:pt>
                <c:pt idx="9">
                  <c:v>0</c:v>
                </c:pt>
                <c:pt idx="10">
                  <c:v>0.06</c:v>
                </c:pt>
                <c:pt idx="11">
                  <c:v>2.5299999999999998</c:v>
                </c:pt>
                <c:pt idx="12">
                  <c:v>0</c:v>
                </c:pt>
                <c:pt idx="13">
                  <c:v>0</c:v>
                </c:pt>
                <c:pt idx="14">
                  <c:v>0.02</c:v>
                </c:pt>
                <c:pt idx="15">
                  <c:v>0</c:v>
                </c:pt>
              </c:numCache>
            </c:numRef>
          </c:val>
          <c:smooth val="0"/>
        </c:ser>
        <c:ser>
          <c:idx val="3"/>
          <c:order val="3"/>
          <c:tx>
            <c:strRef>
              <c:f>'14_60'!$A$37</c:f>
              <c:strCache>
                <c:ptCount val="1"/>
                <c:pt idx="0">
                  <c:v>Poland</c:v>
                </c:pt>
              </c:strCache>
            </c:strRef>
          </c:tx>
          <c:cat>
            <c:numRef>
              <c:f>'14_60'!$B$33:$Q$33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'14_60'!$B$37:$Q$37</c:f>
              <c:numCache>
                <c:formatCode>General</c:formatCode>
                <c:ptCount val="16"/>
                <c:pt idx="0">
                  <c:v>0.01</c:v>
                </c:pt>
                <c:pt idx="1">
                  <c:v>0</c:v>
                </c:pt>
                <c:pt idx="2">
                  <c:v>0</c:v>
                </c:pt>
                <c:pt idx="3">
                  <c:v>0.1</c:v>
                </c:pt>
                <c:pt idx="4">
                  <c:v>0.06</c:v>
                </c:pt>
                <c:pt idx="5">
                  <c:v>0.02</c:v>
                </c:pt>
                <c:pt idx="6">
                  <c:v>0.03</c:v>
                </c:pt>
                <c:pt idx="7">
                  <c:v>0.06</c:v>
                </c:pt>
                <c:pt idx="8">
                  <c:v>0.08</c:v>
                </c:pt>
                <c:pt idx="9">
                  <c:v>0.01</c:v>
                </c:pt>
                <c:pt idx="10">
                  <c:v>0</c:v>
                </c:pt>
                <c:pt idx="11">
                  <c:v>0.01</c:v>
                </c:pt>
                <c:pt idx="12">
                  <c:v>0</c:v>
                </c:pt>
                <c:pt idx="13">
                  <c:v>0.02</c:v>
                </c:pt>
                <c:pt idx="14">
                  <c:v>0.04</c:v>
                </c:pt>
                <c:pt idx="15">
                  <c:v>0.01</c:v>
                </c:pt>
              </c:numCache>
            </c:numRef>
          </c:val>
          <c:smooth val="0"/>
        </c:ser>
        <c:dLbls>
          <c:showLegendKey val="0"/>
          <c:showVal val="0"/>
          <c:showCatName val="0"/>
          <c:showSerName val="0"/>
          <c:showPercent val="0"/>
          <c:showBubbleSize val="0"/>
        </c:dLbls>
        <c:marker val="1"/>
        <c:smooth val="0"/>
        <c:axId val="258301952"/>
        <c:axId val="258303488"/>
      </c:lineChart>
      <c:catAx>
        <c:axId val="258301952"/>
        <c:scaling>
          <c:orientation val="minMax"/>
        </c:scaling>
        <c:delete val="0"/>
        <c:axPos val="b"/>
        <c:numFmt formatCode="General" sourceLinked="1"/>
        <c:majorTickMark val="out"/>
        <c:minorTickMark val="none"/>
        <c:tickLblPos val="nextTo"/>
        <c:crossAx val="258303488"/>
        <c:crosses val="autoZero"/>
        <c:auto val="1"/>
        <c:lblAlgn val="ctr"/>
        <c:lblOffset val="100"/>
        <c:noMultiLvlLbl val="0"/>
      </c:catAx>
      <c:valAx>
        <c:axId val="2583034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8301952"/>
        <c:crosses val="autoZero"/>
        <c:crossBetween val="between"/>
      </c:valAx>
    </c:plotArea>
    <c:legend>
      <c:legendPos val="b"/>
      <c:layout/>
      <c:overlay val="0"/>
    </c:legend>
    <c:plotVisOnly val="1"/>
    <c:dispBlanksAs val="gap"/>
    <c:showDLblsOverMax val="0"/>
  </c:chart>
  <c:spPr>
    <a:ln>
      <a:solidFill>
        <a:srgbClr val="0A97D9"/>
      </a:solidFill>
      <a:prstDash val="solid"/>
    </a:ln>
  </c:sp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Forest area, 2015-2024 (Square kilometre)</a:t>
            </a:r>
            <a:endParaRPr lang="en-US" sz="1200" b="0"/>
          </a:p>
          <a:p>
            <a:pPr>
              <a:defRPr sz="1400">
                <a:latin typeface="Calibri"/>
                <a:ea typeface="Calibri"/>
                <a:cs typeface="Calibri"/>
              </a:defRPr>
            </a:pPr>
            <a:r>
              <a:rPr lang="en-US" sz="1200" b="0"/>
              <a:t>SDG ind 15_11: freq=Annual, indic_fo=Forest</a:t>
            </a:r>
          </a:p>
        </c:rich>
      </c:tx>
      <c:layout/>
      <c:overlay val="0"/>
    </c:title>
    <c:autoTitleDeleted val="0"/>
    <c:plotArea>
      <c:layout/>
      <c:lineChart>
        <c:grouping val="standard"/>
        <c:varyColors val="0"/>
        <c:ser>
          <c:idx val="0"/>
          <c:order val="0"/>
          <c:tx>
            <c:strRef>
              <c:f>'15_11'!$A$23</c:f>
              <c:strCache>
                <c:ptCount val="1"/>
                <c:pt idx="0">
                  <c:v>European Union - 27 countries (from 2020)</c:v>
                </c:pt>
              </c:strCache>
            </c:strRef>
          </c:tx>
          <c:cat>
            <c:numRef>
              <c:f>'15_11'!$B$22:$K$22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'15_11'!$B$23:$K$23</c:f>
              <c:numCache>
                <c:formatCode>General</c:formatCode>
                <c:ptCount val="10"/>
                <c:pt idx="0">
                  <c:v>1582887.6</c:v>
                </c:pt>
                <c:pt idx="1">
                  <c:v>1584069.2</c:v>
                </c:pt>
                <c:pt idx="2">
                  <c:v>1585999.3</c:v>
                </c:pt>
                <c:pt idx="3">
                  <c:v>1587902.7</c:v>
                </c:pt>
                <c:pt idx="4">
                  <c:v>1591270.6</c:v>
                </c:pt>
                <c:pt idx="5">
                  <c:v>1609505.2</c:v>
                </c:pt>
                <c:pt idx="6">
                  <c:v>1608018.9</c:v>
                </c:pt>
                <c:pt idx="7">
                  <c:v>1613080.8</c:v>
                </c:pt>
                <c:pt idx="8">
                  <c:v>1614760.2</c:v>
                </c:pt>
                <c:pt idx="9">
                  <c:v>0</c:v>
                </c:pt>
              </c:numCache>
            </c:numRef>
          </c:val>
          <c:smooth val="0"/>
        </c:ser>
        <c:ser>
          <c:idx val="1"/>
          <c:order val="1"/>
          <c:tx>
            <c:strRef>
              <c:f>'15_11'!$A$24</c:f>
              <c:strCache>
                <c:ptCount val="1"/>
                <c:pt idx="0">
                  <c:v>Netherlands</c:v>
                </c:pt>
              </c:strCache>
            </c:strRef>
          </c:tx>
          <c:cat>
            <c:numRef>
              <c:f>'15_11'!$B$22:$K$22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'15_11'!$B$24:$K$24</c:f>
              <c:numCache>
                <c:formatCode>General</c:formatCode>
                <c:ptCount val="10"/>
                <c:pt idx="0">
                  <c:v>3648.3</c:v>
                </c:pt>
                <c:pt idx="1">
                  <c:v>3666.9</c:v>
                </c:pt>
                <c:pt idx="2">
                  <c:v>3666.9</c:v>
                </c:pt>
                <c:pt idx="3">
                  <c:v>3676.3</c:v>
                </c:pt>
                <c:pt idx="4">
                  <c:v>3685.7</c:v>
                </c:pt>
                <c:pt idx="5">
                  <c:v>3638</c:v>
                </c:pt>
                <c:pt idx="6">
                  <c:v>3638</c:v>
                </c:pt>
                <c:pt idx="7">
                  <c:v>3634.3</c:v>
                </c:pt>
                <c:pt idx="8">
                  <c:v>3634.3</c:v>
                </c:pt>
                <c:pt idx="9">
                  <c:v>0</c:v>
                </c:pt>
              </c:numCache>
            </c:numRef>
          </c:val>
          <c:smooth val="0"/>
        </c:ser>
        <c:ser>
          <c:idx val="2"/>
          <c:order val="2"/>
          <c:tx>
            <c:strRef>
              <c:f>'15_11'!$A$25</c:f>
              <c:strCache>
                <c:ptCount val="1"/>
                <c:pt idx="0">
                  <c:v>Poland</c:v>
                </c:pt>
              </c:strCache>
            </c:strRef>
          </c:tx>
          <c:cat>
            <c:numRef>
              <c:f>'15_11'!$B$22:$K$22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'15_11'!$B$25:$K$25</c:f>
              <c:numCache>
                <c:formatCode>General</c:formatCode>
                <c:ptCount val="10"/>
                <c:pt idx="0">
                  <c:v>94201</c:v>
                </c:pt>
                <c:pt idx="1">
                  <c:v>94348</c:v>
                </c:pt>
                <c:pt idx="2">
                  <c:v>94470</c:v>
                </c:pt>
                <c:pt idx="3">
                  <c:v>94595</c:v>
                </c:pt>
                <c:pt idx="4">
                  <c:v>94629</c:v>
                </c:pt>
                <c:pt idx="5">
                  <c:v>94642</c:v>
                </c:pt>
                <c:pt idx="6">
                  <c:v>94675</c:v>
                </c:pt>
                <c:pt idx="7">
                  <c:v>94082</c:v>
                </c:pt>
                <c:pt idx="8">
                  <c:v>94071.3</c:v>
                </c:pt>
                <c:pt idx="9">
                  <c:v>0</c:v>
                </c:pt>
              </c:numCache>
            </c:numRef>
          </c:val>
          <c:smooth val="0"/>
        </c:ser>
        <c:ser>
          <c:idx val="3"/>
          <c:order val="3"/>
          <c:tx>
            <c:strRef>
              <c:f>'15_11'!$A$26</c:f>
              <c:strCache>
                <c:ptCount val="1"/>
                <c:pt idx="0">
                  <c:v>Serbia</c:v>
                </c:pt>
              </c:strCache>
            </c:strRef>
          </c:tx>
          <c:cat>
            <c:numRef>
              <c:f>'15_11'!$B$22:$K$22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'15_11'!$B$26:$K$26</c:f>
              <c:numCache>
                <c:formatCode>General</c:formatCode>
                <c:ptCount val="10"/>
                <c:pt idx="0">
                  <c:v>0</c:v>
                </c:pt>
                <c:pt idx="1">
                  <c:v>0</c:v>
                </c:pt>
                <c:pt idx="2">
                  <c:v>0</c:v>
                </c:pt>
                <c:pt idx="3">
                  <c:v>0</c:v>
                </c:pt>
                <c:pt idx="4">
                  <c:v>0</c:v>
                </c:pt>
                <c:pt idx="5">
                  <c:v>0</c:v>
                </c:pt>
                <c:pt idx="6">
                  <c:v>0</c:v>
                </c:pt>
                <c:pt idx="7">
                  <c:v>0</c:v>
                </c:pt>
                <c:pt idx="8">
                  <c:v>28549.599999999999</c:v>
                </c:pt>
                <c:pt idx="9">
                  <c:v>0</c:v>
                </c:pt>
              </c:numCache>
            </c:numRef>
          </c:val>
          <c:smooth val="0"/>
        </c:ser>
        <c:dLbls>
          <c:showLegendKey val="0"/>
          <c:showVal val="0"/>
          <c:showCatName val="0"/>
          <c:showSerName val="0"/>
          <c:showPercent val="0"/>
          <c:showBubbleSize val="0"/>
        </c:dLbls>
        <c:marker val="1"/>
        <c:smooth val="0"/>
        <c:axId val="255285888"/>
        <c:axId val="255297024"/>
      </c:lineChart>
      <c:catAx>
        <c:axId val="255285888"/>
        <c:scaling>
          <c:orientation val="minMax"/>
        </c:scaling>
        <c:delete val="0"/>
        <c:axPos val="b"/>
        <c:numFmt formatCode="General" sourceLinked="1"/>
        <c:majorTickMark val="out"/>
        <c:minorTickMark val="none"/>
        <c:tickLblPos val="nextTo"/>
        <c:crossAx val="255297024"/>
        <c:crosses val="autoZero"/>
        <c:auto val="1"/>
        <c:lblAlgn val="ctr"/>
        <c:lblOffset val="100"/>
        <c:noMultiLvlLbl val="0"/>
      </c:catAx>
      <c:valAx>
        <c:axId val="2552970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5285888"/>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Forest area, 2015-2024 (Percentage)</a:t>
            </a:r>
            <a:endParaRPr lang="en-US" sz="1200" b="0"/>
          </a:p>
          <a:p>
            <a:pPr>
              <a:defRPr sz="1400">
                <a:latin typeface="Calibri"/>
                <a:ea typeface="Calibri"/>
                <a:cs typeface="Calibri"/>
              </a:defRPr>
            </a:pPr>
            <a:r>
              <a:rPr lang="en-US" sz="1200" b="0"/>
              <a:t>SDG ind 15_11: freq=Annual, indic_fo=Forest</a:t>
            </a:r>
          </a:p>
        </c:rich>
      </c:tx>
      <c:layout/>
      <c:overlay val="0"/>
    </c:title>
    <c:autoTitleDeleted val="0"/>
    <c:plotArea>
      <c:layout/>
      <c:lineChart>
        <c:grouping val="standard"/>
        <c:varyColors val="0"/>
        <c:ser>
          <c:idx val="0"/>
          <c:order val="0"/>
          <c:tx>
            <c:strRef>
              <c:f>'15_11'!$A$34</c:f>
              <c:strCache>
                <c:ptCount val="1"/>
                <c:pt idx="0">
                  <c:v>European Union - 27 countries (from 2020)</c:v>
                </c:pt>
              </c:strCache>
            </c:strRef>
          </c:tx>
          <c:cat>
            <c:numRef>
              <c:f>'15_11'!$B$33:$K$33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'15_11'!$B$34:$K$34</c:f>
              <c:numCache>
                <c:formatCode>General</c:formatCode>
                <c:ptCount val="10"/>
                <c:pt idx="0">
                  <c:v>38.299999999999997</c:v>
                </c:pt>
                <c:pt idx="1">
                  <c:v>38.299999999999997</c:v>
                </c:pt>
                <c:pt idx="2">
                  <c:v>38.299999999999997</c:v>
                </c:pt>
                <c:pt idx="3">
                  <c:v>38.4</c:v>
                </c:pt>
                <c:pt idx="4">
                  <c:v>38.5</c:v>
                </c:pt>
                <c:pt idx="5">
                  <c:v>38.9</c:v>
                </c:pt>
                <c:pt idx="6">
                  <c:v>38.9</c:v>
                </c:pt>
                <c:pt idx="7">
                  <c:v>39</c:v>
                </c:pt>
                <c:pt idx="8">
                  <c:v>39</c:v>
                </c:pt>
                <c:pt idx="9">
                  <c:v>0</c:v>
                </c:pt>
              </c:numCache>
            </c:numRef>
          </c:val>
          <c:smooth val="0"/>
        </c:ser>
        <c:ser>
          <c:idx val="1"/>
          <c:order val="1"/>
          <c:tx>
            <c:strRef>
              <c:f>'15_11'!$A$35</c:f>
              <c:strCache>
                <c:ptCount val="1"/>
                <c:pt idx="0">
                  <c:v>Netherlands</c:v>
                </c:pt>
              </c:strCache>
            </c:strRef>
          </c:tx>
          <c:cat>
            <c:numRef>
              <c:f>'15_11'!$B$33:$K$33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'15_11'!$B$35:$K$35</c:f>
              <c:numCache>
                <c:formatCode>General</c:formatCode>
                <c:ptCount val="10"/>
                <c:pt idx="0">
                  <c:v>9.8000000000000007</c:v>
                </c:pt>
                <c:pt idx="1">
                  <c:v>9.8000000000000007</c:v>
                </c:pt>
                <c:pt idx="2">
                  <c:v>9.8000000000000007</c:v>
                </c:pt>
                <c:pt idx="3">
                  <c:v>9.8000000000000007</c:v>
                </c:pt>
                <c:pt idx="4">
                  <c:v>9.9</c:v>
                </c:pt>
                <c:pt idx="5">
                  <c:v>9.6999999999999993</c:v>
                </c:pt>
                <c:pt idx="6">
                  <c:v>9.6999999999999993</c:v>
                </c:pt>
                <c:pt idx="7">
                  <c:v>9.6999999999999993</c:v>
                </c:pt>
                <c:pt idx="8">
                  <c:v>9.6999999999999993</c:v>
                </c:pt>
                <c:pt idx="9">
                  <c:v>0</c:v>
                </c:pt>
              </c:numCache>
            </c:numRef>
          </c:val>
          <c:smooth val="0"/>
        </c:ser>
        <c:ser>
          <c:idx val="2"/>
          <c:order val="2"/>
          <c:tx>
            <c:strRef>
              <c:f>'15_11'!$A$36</c:f>
              <c:strCache>
                <c:ptCount val="1"/>
                <c:pt idx="0">
                  <c:v>Poland</c:v>
                </c:pt>
              </c:strCache>
            </c:strRef>
          </c:tx>
          <c:cat>
            <c:numRef>
              <c:f>'15_11'!$B$33:$K$33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'15_11'!$B$36:$K$36</c:f>
              <c:numCache>
                <c:formatCode>General</c:formatCode>
                <c:ptCount val="10"/>
                <c:pt idx="0">
                  <c:v>30.2</c:v>
                </c:pt>
                <c:pt idx="1">
                  <c:v>30.2</c:v>
                </c:pt>
                <c:pt idx="2">
                  <c:v>30.3</c:v>
                </c:pt>
                <c:pt idx="3">
                  <c:v>30.3</c:v>
                </c:pt>
                <c:pt idx="4">
                  <c:v>30.3</c:v>
                </c:pt>
                <c:pt idx="5">
                  <c:v>30.3</c:v>
                </c:pt>
                <c:pt idx="6">
                  <c:v>30.4</c:v>
                </c:pt>
                <c:pt idx="7">
                  <c:v>30.2</c:v>
                </c:pt>
                <c:pt idx="8">
                  <c:v>30.2</c:v>
                </c:pt>
                <c:pt idx="9">
                  <c:v>0</c:v>
                </c:pt>
              </c:numCache>
            </c:numRef>
          </c:val>
          <c:smooth val="0"/>
        </c:ser>
        <c:ser>
          <c:idx val="3"/>
          <c:order val="3"/>
          <c:tx>
            <c:strRef>
              <c:f>'15_11'!$A$37</c:f>
              <c:strCache>
                <c:ptCount val="1"/>
                <c:pt idx="0">
                  <c:v>Serbia</c:v>
                </c:pt>
              </c:strCache>
            </c:strRef>
          </c:tx>
          <c:cat>
            <c:numRef>
              <c:f>'15_11'!$B$33:$K$33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'15_11'!$B$37:$K$37</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ser>
        <c:dLbls>
          <c:showLegendKey val="0"/>
          <c:showVal val="0"/>
          <c:showCatName val="0"/>
          <c:showSerName val="0"/>
          <c:showPercent val="0"/>
          <c:showBubbleSize val="0"/>
        </c:dLbls>
        <c:marker val="1"/>
        <c:smooth val="0"/>
        <c:axId val="258208512"/>
        <c:axId val="258210048"/>
      </c:lineChart>
      <c:catAx>
        <c:axId val="258208512"/>
        <c:scaling>
          <c:orientation val="minMax"/>
        </c:scaling>
        <c:delete val="0"/>
        <c:axPos val="b"/>
        <c:numFmt formatCode="General" sourceLinked="1"/>
        <c:majorTickMark val="out"/>
        <c:minorTickMark val="none"/>
        <c:tickLblPos val="nextTo"/>
        <c:crossAx val="258210048"/>
        <c:crosses val="autoZero"/>
        <c:auto val="1"/>
        <c:lblAlgn val="ctr"/>
        <c:lblOffset val="100"/>
        <c:noMultiLvlLbl val="0"/>
      </c:catAx>
      <c:valAx>
        <c:axId val="2582100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8208512"/>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Surface of the terrestrial protected areas, 2011-2023 (Percentage)</a:t>
            </a:r>
            <a:endParaRPr lang="en-US" sz="1200" b="0"/>
          </a:p>
          <a:p>
            <a:pPr>
              <a:defRPr sz="1400">
                <a:latin typeface="Calibri"/>
                <a:ea typeface="Calibri"/>
                <a:cs typeface="Calibri"/>
              </a:defRPr>
            </a:pPr>
            <a:r>
              <a:rPr lang="en-US" sz="1200" b="0"/>
              <a:t>SDG ind 15_20: freq=Annual, areaprot=Terrestrial protected area</a:t>
            </a:r>
          </a:p>
        </c:rich>
      </c:tx>
      <c:layout/>
      <c:overlay val="0"/>
    </c:title>
    <c:autoTitleDeleted val="0"/>
    <c:plotArea>
      <c:layout/>
      <c:lineChart>
        <c:grouping val="standard"/>
        <c:varyColors val="0"/>
        <c:ser>
          <c:idx val="0"/>
          <c:order val="0"/>
          <c:tx>
            <c:strRef>
              <c:f>'15_20'!$A$23</c:f>
              <c:strCache>
                <c:ptCount val="1"/>
                <c:pt idx="0">
                  <c:v>European Union - 27 countries (from 2020)</c:v>
                </c:pt>
              </c:strCache>
            </c:strRef>
          </c:tx>
          <c:cat>
            <c:numRef>
              <c:f>'15_20'!$B$22:$N$22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'15_20'!$B$23:$N$23</c:f>
              <c:numCache>
                <c:formatCode>General</c:formatCode>
                <c:ptCount val="13"/>
                <c:pt idx="0">
                  <c:v>24.6</c:v>
                </c:pt>
                <c:pt idx="1">
                  <c:v>24.6</c:v>
                </c:pt>
                <c:pt idx="2">
                  <c:v>25</c:v>
                </c:pt>
                <c:pt idx="3">
                  <c:v>25.1</c:v>
                </c:pt>
                <c:pt idx="4">
                  <c:v>25.2</c:v>
                </c:pt>
                <c:pt idx="5">
                  <c:v>25.3</c:v>
                </c:pt>
                <c:pt idx="6">
                  <c:v>25.3</c:v>
                </c:pt>
                <c:pt idx="7">
                  <c:v>25.6</c:v>
                </c:pt>
                <c:pt idx="8">
                  <c:v>25.8</c:v>
                </c:pt>
                <c:pt idx="9">
                  <c:v>26</c:v>
                </c:pt>
                <c:pt idx="10">
                  <c:v>26.1</c:v>
                </c:pt>
                <c:pt idx="11">
                  <c:v>26.1</c:v>
                </c:pt>
                <c:pt idx="12">
                  <c:v>26.4</c:v>
                </c:pt>
              </c:numCache>
            </c:numRef>
          </c:val>
          <c:smooth val="0"/>
        </c:ser>
        <c:ser>
          <c:idx val="1"/>
          <c:order val="1"/>
          <c:tx>
            <c:strRef>
              <c:f>'15_20'!$A$24</c:f>
              <c:strCache>
                <c:ptCount val="1"/>
                <c:pt idx="0">
                  <c:v>Netherlands</c:v>
                </c:pt>
              </c:strCache>
            </c:strRef>
          </c:tx>
          <c:cat>
            <c:numRef>
              <c:f>'15_20'!$B$22:$N$22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'15_20'!$B$24:$N$24</c:f>
              <c:numCache>
                <c:formatCode>General</c:formatCode>
                <c:ptCount val="13"/>
                <c:pt idx="0">
                  <c:v>17</c:v>
                </c:pt>
                <c:pt idx="1">
                  <c:v>17</c:v>
                </c:pt>
                <c:pt idx="2">
                  <c:v>17.3</c:v>
                </c:pt>
                <c:pt idx="3">
                  <c:v>19.8</c:v>
                </c:pt>
                <c:pt idx="4">
                  <c:v>21.1</c:v>
                </c:pt>
                <c:pt idx="5">
                  <c:v>21.1</c:v>
                </c:pt>
                <c:pt idx="6">
                  <c:v>22</c:v>
                </c:pt>
                <c:pt idx="7">
                  <c:v>22.7</c:v>
                </c:pt>
                <c:pt idx="8">
                  <c:v>22.7</c:v>
                </c:pt>
                <c:pt idx="9">
                  <c:v>22.7</c:v>
                </c:pt>
                <c:pt idx="10">
                  <c:v>22.7</c:v>
                </c:pt>
                <c:pt idx="11">
                  <c:v>22.7</c:v>
                </c:pt>
                <c:pt idx="12">
                  <c:v>26.5</c:v>
                </c:pt>
              </c:numCache>
            </c:numRef>
          </c:val>
          <c:smooth val="0"/>
        </c:ser>
        <c:ser>
          <c:idx val="2"/>
          <c:order val="2"/>
          <c:tx>
            <c:strRef>
              <c:f>'15_20'!$A$25</c:f>
              <c:strCache>
                <c:ptCount val="1"/>
                <c:pt idx="0">
                  <c:v>Poland</c:v>
                </c:pt>
              </c:strCache>
            </c:strRef>
          </c:tx>
          <c:cat>
            <c:numRef>
              <c:f>'15_20'!$B$22:$N$22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'15_20'!$B$25:$N$25</c:f>
              <c:numCache>
                <c:formatCode>General</c:formatCode>
                <c:ptCount val="13"/>
                <c:pt idx="0">
                  <c:v>39.5</c:v>
                </c:pt>
                <c:pt idx="1">
                  <c:v>39.5</c:v>
                </c:pt>
                <c:pt idx="2">
                  <c:v>39.5</c:v>
                </c:pt>
                <c:pt idx="3">
                  <c:v>39.6</c:v>
                </c:pt>
                <c:pt idx="4">
                  <c:v>39.6</c:v>
                </c:pt>
                <c:pt idx="5">
                  <c:v>39.6</c:v>
                </c:pt>
                <c:pt idx="6">
                  <c:v>39.6</c:v>
                </c:pt>
                <c:pt idx="7">
                  <c:v>39.6</c:v>
                </c:pt>
                <c:pt idx="8">
                  <c:v>39.6</c:v>
                </c:pt>
                <c:pt idx="9">
                  <c:v>39.6</c:v>
                </c:pt>
                <c:pt idx="10">
                  <c:v>39.6</c:v>
                </c:pt>
                <c:pt idx="11">
                  <c:v>39.6</c:v>
                </c:pt>
                <c:pt idx="12">
                  <c:v>39.6</c:v>
                </c:pt>
              </c:numCache>
            </c:numRef>
          </c:val>
          <c:smooth val="0"/>
        </c:ser>
        <c:dLbls>
          <c:showLegendKey val="0"/>
          <c:showVal val="0"/>
          <c:showCatName val="0"/>
          <c:showSerName val="0"/>
          <c:showPercent val="0"/>
          <c:showBubbleSize val="0"/>
        </c:dLbls>
        <c:marker val="1"/>
        <c:smooth val="0"/>
        <c:axId val="259686784"/>
        <c:axId val="259688320"/>
      </c:lineChart>
      <c:catAx>
        <c:axId val="259686784"/>
        <c:scaling>
          <c:orientation val="minMax"/>
        </c:scaling>
        <c:delete val="0"/>
        <c:axPos val="b"/>
        <c:numFmt formatCode="General" sourceLinked="1"/>
        <c:majorTickMark val="out"/>
        <c:minorTickMark val="none"/>
        <c:tickLblPos val="nextTo"/>
        <c:crossAx val="259688320"/>
        <c:crosses val="autoZero"/>
        <c:auto val="1"/>
        <c:lblAlgn val="ctr"/>
        <c:lblOffset val="100"/>
        <c:noMultiLvlLbl val="0"/>
      </c:catAx>
      <c:valAx>
        <c:axId val="2596883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9686784"/>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Surface of the terrestrial protected areas, 2011-2023 (Square kilometre)</a:t>
            </a:r>
            <a:endParaRPr lang="en-US" sz="1200" b="0"/>
          </a:p>
          <a:p>
            <a:pPr>
              <a:defRPr sz="1400">
                <a:latin typeface="Calibri"/>
                <a:ea typeface="Calibri"/>
                <a:cs typeface="Calibri"/>
              </a:defRPr>
            </a:pPr>
            <a:r>
              <a:rPr lang="en-US" sz="1200" b="0"/>
              <a:t>SDG ind 15_20: freq=Annual, areaprot=Terrestrial protected area</a:t>
            </a:r>
          </a:p>
        </c:rich>
      </c:tx>
      <c:layout/>
      <c:overlay val="0"/>
    </c:title>
    <c:autoTitleDeleted val="0"/>
    <c:plotArea>
      <c:layout/>
      <c:lineChart>
        <c:grouping val="standard"/>
        <c:varyColors val="0"/>
        <c:ser>
          <c:idx val="0"/>
          <c:order val="0"/>
          <c:tx>
            <c:strRef>
              <c:f>'15_20'!$A$33</c:f>
              <c:strCache>
                <c:ptCount val="1"/>
                <c:pt idx="0">
                  <c:v>European Union - 27 countries (from 2020)</c:v>
                </c:pt>
              </c:strCache>
            </c:strRef>
          </c:tx>
          <c:cat>
            <c:numRef>
              <c:f>'15_20'!$B$32:$N$32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'15_20'!$B$33:$N$33</c:f>
              <c:numCache>
                <c:formatCode>General</c:formatCode>
                <c:ptCount val="13"/>
                <c:pt idx="0">
                  <c:v>1016136</c:v>
                </c:pt>
                <c:pt idx="1">
                  <c:v>1018290</c:v>
                </c:pt>
                <c:pt idx="2">
                  <c:v>1033951</c:v>
                </c:pt>
                <c:pt idx="3">
                  <c:v>1039284</c:v>
                </c:pt>
                <c:pt idx="4">
                  <c:v>1043088</c:v>
                </c:pt>
                <c:pt idx="5">
                  <c:v>1045023</c:v>
                </c:pt>
                <c:pt idx="6">
                  <c:v>1047932</c:v>
                </c:pt>
                <c:pt idx="7">
                  <c:v>1058948</c:v>
                </c:pt>
                <c:pt idx="8">
                  <c:v>1067088</c:v>
                </c:pt>
                <c:pt idx="9">
                  <c:v>1074311</c:v>
                </c:pt>
                <c:pt idx="10">
                  <c:v>1077513</c:v>
                </c:pt>
                <c:pt idx="11">
                  <c:v>1078132</c:v>
                </c:pt>
                <c:pt idx="12">
                  <c:v>1089885</c:v>
                </c:pt>
              </c:numCache>
            </c:numRef>
          </c:val>
          <c:smooth val="0"/>
        </c:ser>
        <c:ser>
          <c:idx val="1"/>
          <c:order val="1"/>
          <c:tx>
            <c:strRef>
              <c:f>'15_20'!$A$34</c:f>
              <c:strCache>
                <c:ptCount val="1"/>
                <c:pt idx="0">
                  <c:v>Netherlands</c:v>
                </c:pt>
              </c:strCache>
            </c:strRef>
          </c:tx>
          <c:cat>
            <c:numRef>
              <c:f>'15_20'!$B$32:$N$32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'15_20'!$B$34:$N$34</c:f>
              <c:numCache>
                <c:formatCode>General</c:formatCode>
                <c:ptCount val="13"/>
                <c:pt idx="0">
                  <c:v>6362</c:v>
                </c:pt>
                <c:pt idx="1">
                  <c:v>6362</c:v>
                </c:pt>
                <c:pt idx="2">
                  <c:v>6480</c:v>
                </c:pt>
                <c:pt idx="3">
                  <c:v>7424</c:v>
                </c:pt>
                <c:pt idx="4">
                  <c:v>7897</c:v>
                </c:pt>
                <c:pt idx="5">
                  <c:v>7897</c:v>
                </c:pt>
                <c:pt idx="6">
                  <c:v>8230</c:v>
                </c:pt>
                <c:pt idx="7">
                  <c:v>8505</c:v>
                </c:pt>
                <c:pt idx="8">
                  <c:v>8505</c:v>
                </c:pt>
                <c:pt idx="9">
                  <c:v>8505</c:v>
                </c:pt>
                <c:pt idx="10">
                  <c:v>8505</c:v>
                </c:pt>
                <c:pt idx="11">
                  <c:v>8505</c:v>
                </c:pt>
                <c:pt idx="12">
                  <c:v>9899</c:v>
                </c:pt>
              </c:numCache>
            </c:numRef>
          </c:val>
          <c:smooth val="0"/>
        </c:ser>
        <c:ser>
          <c:idx val="2"/>
          <c:order val="2"/>
          <c:tx>
            <c:strRef>
              <c:f>'15_20'!$A$35</c:f>
              <c:strCache>
                <c:ptCount val="1"/>
                <c:pt idx="0">
                  <c:v>Poland</c:v>
                </c:pt>
              </c:strCache>
            </c:strRef>
          </c:tx>
          <c:cat>
            <c:numRef>
              <c:f>'15_20'!$B$32:$N$32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'15_20'!$B$35:$N$35</c:f>
              <c:numCache>
                <c:formatCode>General</c:formatCode>
                <c:ptCount val="13"/>
                <c:pt idx="0">
                  <c:v>123297</c:v>
                </c:pt>
                <c:pt idx="1">
                  <c:v>123352</c:v>
                </c:pt>
                <c:pt idx="2">
                  <c:v>123352</c:v>
                </c:pt>
                <c:pt idx="3">
                  <c:v>123385</c:v>
                </c:pt>
                <c:pt idx="4">
                  <c:v>123386</c:v>
                </c:pt>
                <c:pt idx="5">
                  <c:v>123386</c:v>
                </c:pt>
                <c:pt idx="6">
                  <c:v>123431</c:v>
                </c:pt>
                <c:pt idx="7">
                  <c:v>123443</c:v>
                </c:pt>
                <c:pt idx="8">
                  <c:v>123456</c:v>
                </c:pt>
                <c:pt idx="9">
                  <c:v>123476</c:v>
                </c:pt>
                <c:pt idx="10">
                  <c:v>123503</c:v>
                </c:pt>
                <c:pt idx="11">
                  <c:v>123503</c:v>
                </c:pt>
                <c:pt idx="12">
                  <c:v>123528</c:v>
                </c:pt>
              </c:numCache>
            </c:numRef>
          </c:val>
          <c:smooth val="0"/>
        </c:ser>
        <c:dLbls>
          <c:showLegendKey val="0"/>
          <c:showVal val="0"/>
          <c:showCatName val="0"/>
          <c:showSerName val="0"/>
          <c:showPercent val="0"/>
          <c:showBubbleSize val="0"/>
        </c:dLbls>
        <c:marker val="1"/>
        <c:smooth val="0"/>
        <c:axId val="260355968"/>
        <c:axId val="260357504"/>
      </c:lineChart>
      <c:catAx>
        <c:axId val="260355968"/>
        <c:scaling>
          <c:orientation val="minMax"/>
        </c:scaling>
        <c:delete val="0"/>
        <c:axPos val="b"/>
        <c:numFmt formatCode="General" sourceLinked="1"/>
        <c:majorTickMark val="out"/>
        <c:minorTickMark val="none"/>
        <c:tickLblPos val="nextTo"/>
        <c:crossAx val="260357504"/>
        <c:crosses val="autoZero"/>
        <c:auto val="1"/>
        <c:lblAlgn val="ctr"/>
        <c:lblOffset val="100"/>
        <c:noMultiLvlLbl val="0"/>
      </c:catAx>
      <c:valAx>
        <c:axId val="2603575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0355968"/>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Drought impact on ecosystems, 2010-2024 (Square kilometre)</a:t>
            </a:r>
            <a:endParaRPr lang="en-US" sz="1200" b="0"/>
          </a:p>
          <a:p>
            <a:pPr>
              <a:defRPr sz="1400">
                <a:latin typeface="Calibri"/>
                <a:ea typeface="Calibri"/>
                <a:cs typeface="Calibri"/>
              </a:defRPr>
            </a:pPr>
            <a:r>
              <a:rPr lang="en-US" sz="1200" b="0"/>
              <a:t>SDG ind 15_42: freq=Annual</a:t>
            </a:r>
          </a:p>
        </c:rich>
      </c:tx>
      <c:layout/>
      <c:overlay val="0"/>
    </c:title>
    <c:autoTitleDeleted val="0"/>
    <c:plotArea>
      <c:layout/>
      <c:barChart>
        <c:barDir val="col"/>
        <c:grouping val="clustered"/>
        <c:varyColors val="0"/>
        <c:ser>
          <c:idx val="0"/>
          <c:order val="0"/>
          <c:tx>
            <c:strRef>
              <c:f>'15_42'!$A$23</c:f>
              <c:strCache>
                <c:ptCount val="1"/>
                <c:pt idx="0">
                  <c:v>European Union - 27 countries (from 2020)</c:v>
                </c:pt>
              </c:strCache>
            </c:strRef>
          </c:tx>
          <c:spPr>
            <a:solidFill>
              <a:srgbClr val="56C02B"/>
            </a:solidFill>
          </c:spPr>
          <c:invertIfNegative val="0"/>
          <c:cat>
            <c:numRef>
              <c:f>'15_42'!$B$22:$P$22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'15_42'!$B$23:$P$23</c:f>
              <c:numCache>
                <c:formatCode>General</c:formatCode>
                <c:ptCount val="15"/>
                <c:pt idx="0">
                  <c:v>42649</c:v>
                </c:pt>
                <c:pt idx="1">
                  <c:v>151645</c:v>
                </c:pt>
                <c:pt idx="2">
                  <c:v>453489</c:v>
                </c:pt>
                <c:pt idx="3">
                  <c:v>56035</c:v>
                </c:pt>
                <c:pt idx="4">
                  <c:v>49034</c:v>
                </c:pt>
                <c:pt idx="5">
                  <c:v>122818</c:v>
                </c:pt>
                <c:pt idx="6">
                  <c:v>73677</c:v>
                </c:pt>
                <c:pt idx="7">
                  <c:v>163652</c:v>
                </c:pt>
                <c:pt idx="8">
                  <c:v>520817</c:v>
                </c:pt>
                <c:pt idx="9">
                  <c:v>310240</c:v>
                </c:pt>
                <c:pt idx="10">
                  <c:v>221686</c:v>
                </c:pt>
                <c:pt idx="11">
                  <c:v>40823</c:v>
                </c:pt>
                <c:pt idx="12">
                  <c:v>558313</c:v>
                </c:pt>
                <c:pt idx="13">
                  <c:v>155432</c:v>
                </c:pt>
                <c:pt idx="14">
                  <c:v>156703</c:v>
                </c:pt>
              </c:numCache>
            </c:numRef>
          </c:val>
        </c:ser>
        <c:ser>
          <c:idx val="1"/>
          <c:order val="1"/>
          <c:tx>
            <c:strRef>
              <c:f>'15_42'!$A$24</c:f>
              <c:strCache>
                <c:ptCount val="1"/>
                <c:pt idx="0">
                  <c:v>Netherlands</c:v>
                </c:pt>
              </c:strCache>
            </c:strRef>
          </c:tx>
          <c:spPr>
            <a:solidFill>
              <a:srgbClr val="7BD955"/>
            </a:solidFill>
          </c:spPr>
          <c:invertIfNegative val="0"/>
          <c:cat>
            <c:numRef>
              <c:f>'15_42'!$B$22:$P$22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'15_42'!$B$24:$P$24</c:f>
              <c:numCache>
                <c:formatCode>General</c:formatCode>
                <c:ptCount val="15"/>
                <c:pt idx="0">
                  <c:v>13</c:v>
                </c:pt>
                <c:pt idx="1">
                  <c:v>209</c:v>
                </c:pt>
                <c:pt idx="2">
                  <c:v>0</c:v>
                </c:pt>
                <c:pt idx="3">
                  <c:v>0</c:v>
                </c:pt>
                <c:pt idx="4">
                  <c:v>0</c:v>
                </c:pt>
                <c:pt idx="5">
                  <c:v>25</c:v>
                </c:pt>
                <c:pt idx="6">
                  <c:v>0</c:v>
                </c:pt>
                <c:pt idx="7">
                  <c:v>32</c:v>
                </c:pt>
                <c:pt idx="8">
                  <c:v>20503</c:v>
                </c:pt>
                <c:pt idx="9">
                  <c:v>2858</c:v>
                </c:pt>
                <c:pt idx="10">
                  <c:v>9759</c:v>
                </c:pt>
                <c:pt idx="11">
                  <c:v>12</c:v>
                </c:pt>
                <c:pt idx="12">
                  <c:v>3899</c:v>
                </c:pt>
                <c:pt idx="13">
                  <c:v>50</c:v>
                </c:pt>
                <c:pt idx="14">
                  <c:v>0</c:v>
                </c:pt>
              </c:numCache>
            </c:numRef>
          </c:val>
        </c:ser>
        <c:ser>
          <c:idx val="2"/>
          <c:order val="2"/>
          <c:tx>
            <c:strRef>
              <c:f>'15_42'!$A$25</c:f>
              <c:strCache>
                <c:ptCount val="1"/>
                <c:pt idx="0">
                  <c:v>Poland</c:v>
                </c:pt>
              </c:strCache>
            </c:strRef>
          </c:tx>
          <c:spPr>
            <a:solidFill>
              <a:srgbClr val="A5E58B"/>
            </a:solidFill>
          </c:spPr>
          <c:invertIfNegative val="0"/>
          <c:cat>
            <c:numRef>
              <c:f>'15_42'!$B$22:$P$22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'15_42'!$B$25:$P$25</c:f>
              <c:numCache>
                <c:formatCode>General</c:formatCode>
                <c:ptCount val="15"/>
                <c:pt idx="0">
                  <c:v>0</c:v>
                </c:pt>
                <c:pt idx="1">
                  <c:v>397</c:v>
                </c:pt>
                <c:pt idx="2">
                  <c:v>3759</c:v>
                </c:pt>
                <c:pt idx="3">
                  <c:v>626</c:v>
                </c:pt>
                <c:pt idx="4">
                  <c:v>191</c:v>
                </c:pt>
                <c:pt idx="5">
                  <c:v>50262</c:v>
                </c:pt>
                <c:pt idx="6">
                  <c:v>13041</c:v>
                </c:pt>
                <c:pt idx="7">
                  <c:v>4301</c:v>
                </c:pt>
                <c:pt idx="8">
                  <c:v>46239</c:v>
                </c:pt>
                <c:pt idx="9">
                  <c:v>49635</c:v>
                </c:pt>
                <c:pt idx="10">
                  <c:v>3604</c:v>
                </c:pt>
                <c:pt idx="11">
                  <c:v>2051</c:v>
                </c:pt>
                <c:pt idx="12">
                  <c:v>22973</c:v>
                </c:pt>
                <c:pt idx="13">
                  <c:v>14528</c:v>
                </c:pt>
                <c:pt idx="14">
                  <c:v>7957</c:v>
                </c:pt>
              </c:numCache>
            </c:numRef>
          </c:val>
        </c:ser>
        <c:ser>
          <c:idx val="3"/>
          <c:order val="3"/>
          <c:tx>
            <c:strRef>
              <c:f>'15_42'!$A$26</c:f>
              <c:strCache>
                <c:ptCount val="1"/>
                <c:pt idx="0">
                  <c:v>Serbia</c:v>
                </c:pt>
              </c:strCache>
            </c:strRef>
          </c:tx>
          <c:spPr>
            <a:solidFill>
              <a:srgbClr val="47A024"/>
            </a:solidFill>
          </c:spPr>
          <c:invertIfNegative val="0"/>
          <c:cat>
            <c:numRef>
              <c:f>'15_42'!$B$22:$P$22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'15_42'!$B$26:$P$26</c:f>
              <c:numCache>
                <c:formatCode>General</c:formatCode>
                <c:ptCount val="15"/>
                <c:pt idx="0">
                  <c:v>0</c:v>
                </c:pt>
                <c:pt idx="1">
                  <c:v>3288</c:v>
                </c:pt>
                <c:pt idx="2">
                  <c:v>35885</c:v>
                </c:pt>
                <c:pt idx="3">
                  <c:v>7632</c:v>
                </c:pt>
                <c:pt idx="4">
                  <c:v>7</c:v>
                </c:pt>
                <c:pt idx="5">
                  <c:v>638</c:v>
                </c:pt>
                <c:pt idx="6">
                  <c:v>0</c:v>
                </c:pt>
                <c:pt idx="7">
                  <c:v>3455</c:v>
                </c:pt>
                <c:pt idx="8">
                  <c:v>0</c:v>
                </c:pt>
                <c:pt idx="9">
                  <c:v>113</c:v>
                </c:pt>
                <c:pt idx="10">
                  <c:v>664</c:v>
                </c:pt>
                <c:pt idx="11">
                  <c:v>2871</c:v>
                </c:pt>
                <c:pt idx="12">
                  <c:v>15975</c:v>
                </c:pt>
                <c:pt idx="13">
                  <c:v>22</c:v>
                </c:pt>
                <c:pt idx="14">
                  <c:v>5533</c:v>
                </c:pt>
              </c:numCache>
            </c:numRef>
          </c:val>
        </c:ser>
        <c:dLbls>
          <c:showLegendKey val="0"/>
          <c:showVal val="0"/>
          <c:showCatName val="0"/>
          <c:showSerName val="0"/>
          <c:showPercent val="0"/>
          <c:showBubbleSize val="0"/>
        </c:dLbls>
        <c:gapWidth val="150"/>
        <c:axId val="261124480"/>
        <c:axId val="261126016"/>
      </c:barChart>
      <c:catAx>
        <c:axId val="261124480"/>
        <c:scaling>
          <c:orientation val="minMax"/>
        </c:scaling>
        <c:delete val="0"/>
        <c:axPos val="b"/>
        <c:numFmt formatCode="General" sourceLinked="1"/>
        <c:majorTickMark val="out"/>
        <c:minorTickMark val="none"/>
        <c:tickLblPos val="nextTo"/>
        <c:crossAx val="261126016"/>
        <c:crosses val="autoZero"/>
        <c:auto val="1"/>
        <c:lblAlgn val="ctr"/>
        <c:lblOffset val="100"/>
        <c:noMultiLvlLbl val="0"/>
      </c:catAx>
      <c:valAx>
        <c:axId val="2611260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1124480"/>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Drought impact on ecosystems, 2010-2024 (Percentage)</a:t>
            </a:r>
            <a:endParaRPr lang="en-US" sz="1200" b="0"/>
          </a:p>
          <a:p>
            <a:pPr>
              <a:defRPr sz="1400">
                <a:latin typeface="Calibri"/>
                <a:ea typeface="Calibri"/>
                <a:cs typeface="Calibri"/>
              </a:defRPr>
            </a:pPr>
            <a:r>
              <a:rPr lang="en-US" sz="1200" b="0"/>
              <a:t>SDG ind 15_42: freq=Annual</a:t>
            </a:r>
          </a:p>
        </c:rich>
      </c:tx>
      <c:layout/>
      <c:overlay val="0"/>
    </c:title>
    <c:autoTitleDeleted val="0"/>
    <c:plotArea>
      <c:layout/>
      <c:barChart>
        <c:barDir val="col"/>
        <c:grouping val="clustered"/>
        <c:varyColors val="0"/>
        <c:ser>
          <c:idx val="0"/>
          <c:order val="0"/>
          <c:tx>
            <c:strRef>
              <c:f>'15_42'!$A$34</c:f>
              <c:strCache>
                <c:ptCount val="1"/>
                <c:pt idx="0">
                  <c:v>European Union - 27 countries (from 2020)</c:v>
                </c:pt>
              </c:strCache>
            </c:strRef>
          </c:tx>
          <c:spPr>
            <a:solidFill>
              <a:srgbClr val="56C02B"/>
            </a:solidFill>
          </c:spPr>
          <c:invertIfNegative val="0"/>
          <c:cat>
            <c:numRef>
              <c:f>'15_42'!$B$33:$P$33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'15_42'!$B$34:$P$34</c:f>
              <c:numCache>
                <c:formatCode>General</c:formatCode>
                <c:ptCount val="15"/>
                <c:pt idx="0">
                  <c:v>1</c:v>
                </c:pt>
                <c:pt idx="1">
                  <c:v>3.6</c:v>
                </c:pt>
                <c:pt idx="2">
                  <c:v>10.8</c:v>
                </c:pt>
                <c:pt idx="3">
                  <c:v>1.3</c:v>
                </c:pt>
                <c:pt idx="4">
                  <c:v>1.2</c:v>
                </c:pt>
                <c:pt idx="5">
                  <c:v>2.9</c:v>
                </c:pt>
                <c:pt idx="6">
                  <c:v>1.8</c:v>
                </c:pt>
                <c:pt idx="7">
                  <c:v>3.9</c:v>
                </c:pt>
                <c:pt idx="8">
                  <c:v>12.4</c:v>
                </c:pt>
                <c:pt idx="9">
                  <c:v>7.4</c:v>
                </c:pt>
                <c:pt idx="10">
                  <c:v>5.3</c:v>
                </c:pt>
                <c:pt idx="11">
                  <c:v>1</c:v>
                </c:pt>
                <c:pt idx="12">
                  <c:v>13.3</c:v>
                </c:pt>
                <c:pt idx="13">
                  <c:v>3.7</c:v>
                </c:pt>
                <c:pt idx="14">
                  <c:v>3.7</c:v>
                </c:pt>
              </c:numCache>
            </c:numRef>
          </c:val>
        </c:ser>
        <c:ser>
          <c:idx val="1"/>
          <c:order val="1"/>
          <c:tx>
            <c:strRef>
              <c:f>'15_42'!$A$35</c:f>
              <c:strCache>
                <c:ptCount val="1"/>
                <c:pt idx="0">
                  <c:v>Netherlands</c:v>
                </c:pt>
              </c:strCache>
            </c:strRef>
          </c:tx>
          <c:spPr>
            <a:solidFill>
              <a:srgbClr val="7BD955"/>
            </a:solidFill>
          </c:spPr>
          <c:invertIfNegative val="0"/>
          <c:cat>
            <c:numRef>
              <c:f>'15_42'!$B$33:$P$33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'15_42'!$B$35:$P$35</c:f>
              <c:numCache>
                <c:formatCode>General</c:formatCode>
                <c:ptCount val="15"/>
                <c:pt idx="0">
                  <c:v>0</c:v>
                </c:pt>
                <c:pt idx="1">
                  <c:v>0.6</c:v>
                </c:pt>
                <c:pt idx="2">
                  <c:v>0</c:v>
                </c:pt>
                <c:pt idx="3">
                  <c:v>0</c:v>
                </c:pt>
                <c:pt idx="4">
                  <c:v>0</c:v>
                </c:pt>
                <c:pt idx="5">
                  <c:v>0.1</c:v>
                </c:pt>
                <c:pt idx="6">
                  <c:v>0</c:v>
                </c:pt>
                <c:pt idx="7">
                  <c:v>0.1</c:v>
                </c:pt>
                <c:pt idx="8">
                  <c:v>60.2</c:v>
                </c:pt>
                <c:pt idx="9">
                  <c:v>8.4</c:v>
                </c:pt>
                <c:pt idx="10">
                  <c:v>28.7</c:v>
                </c:pt>
                <c:pt idx="11">
                  <c:v>0</c:v>
                </c:pt>
                <c:pt idx="12">
                  <c:v>11.5</c:v>
                </c:pt>
                <c:pt idx="13">
                  <c:v>0.2</c:v>
                </c:pt>
                <c:pt idx="14">
                  <c:v>0</c:v>
                </c:pt>
              </c:numCache>
            </c:numRef>
          </c:val>
        </c:ser>
        <c:ser>
          <c:idx val="2"/>
          <c:order val="2"/>
          <c:tx>
            <c:strRef>
              <c:f>'15_42'!$A$36</c:f>
              <c:strCache>
                <c:ptCount val="1"/>
                <c:pt idx="0">
                  <c:v>Poland</c:v>
                </c:pt>
              </c:strCache>
            </c:strRef>
          </c:tx>
          <c:spPr>
            <a:solidFill>
              <a:srgbClr val="A5E58B"/>
            </a:solidFill>
          </c:spPr>
          <c:invertIfNegative val="0"/>
          <c:cat>
            <c:numRef>
              <c:f>'15_42'!$B$33:$P$33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'15_42'!$B$36:$P$36</c:f>
              <c:numCache>
                <c:formatCode>General</c:formatCode>
                <c:ptCount val="15"/>
                <c:pt idx="0">
                  <c:v>0</c:v>
                </c:pt>
                <c:pt idx="1">
                  <c:v>0.1</c:v>
                </c:pt>
                <c:pt idx="2">
                  <c:v>1.2</c:v>
                </c:pt>
                <c:pt idx="3">
                  <c:v>0.2</c:v>
                </c:pt>
                <c:pt idx="4">
                  <c:v>0.1</c:v>
                </c:pt>
                <c:pt idx="5">
                  <c:v>16.399999999999999</c:v>
                </c:pt>
                <c:pt idx="6">
                  <c:v>4.3</c:v>
                </c:pt>
                <c:pt idx="7">
                  <c:v>1.4</c:v>
                </c:pt>
                <c:pt idx="8">
                  <c:v>15.1</c:v>
                </c:pt>
                <c:pt idx="9">
                  <c:v>16.2</c:v>
                </c:pt>
                <c:pt idx="10">
                  <c:v>1.2</c:v>
                </c:pt>
                <c:pt idx="11">
                  <c:v>0.7</c:v>
                </c:pt>
                <c:pt idx="12">
                  <c:v>7.5</c:v>
                </c:pt>
                <c:pt idx="13">
                  <c:v>4.7</c:v>
                </c:pt>
                <c:pt idx="14">
                  <c:v>2.6</c:v>
                </c:pt>
              </c:numCache>
            </c:numRef>
          </c:val>
        </c:ser>
        <c:ser>
          <c:idx val="3"/>
          <c:order val="3"/>
          <c:tx>
            <c:strRef>
              <c:f>'15_42'!$A$37</c:f>
              <c:strCache>
                <c:ptCount val="1"/>
                <c:pt idx="0">
                  <c:v>Serbia</c:v>
                </c:pt>
              </c:strCache>
            </c:strRef>
          </c:tx>
          <c:spPr>
            <a:solidFill>
              <a:srgbClr val="47A024"/>
            </a:solidFill>
          </c:spPr>
          <c:invertIfNegative val="0"/>
          <c:cat>
            <c:numRef>
              <c:f>'15_42'!$B$33:$P$33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'15_42'!$B$37:$P$37</c:f>
              <c:numCache>
                <c:formatCode>General</c:formatCode>
                <c:ptCount val="15"/>
                <c:pt idx="0">
                  <c:v>0</c:v>
                </c:pt>
                <c:pt idx="1">
                  <c:v>4.3</c:v>
                </c:pt>
                <c:pt idx="2">
                  <c:v>46.8</c:v>
                </c:pt>
                <c:pt idx="3">
                  <c:v>10</c:v>
                </c:pt>
                <c:pt idx="4">
                  <c:v>0</c:v>
                </c:pt>
                <c:pt idx="5">
                  <c:v>0.8</c:v>
                </c:pt>
                <c:pt idx="6">
                  <c:v>0</c:v>
                </c:pt>
                <c:pt idx="7">
                  <c:v>4.5</c:v>
                </c:pt>
                <c:pt idx="8">
                  <c:v>0</c:v>
                </c:pt>
                <c:pt idx="9">
                  <c:v>0.2</c:v>
                </c:pt>
                <c:pt idx="10">
                  <c:v>0.9</c:v>
                </c:pt>
                <c:pt idx="11">
                  <c:v>3.8</c:v>
                </c:pt>
                <c:pt idx="12">
                  <c:v>20.9</c:v>
                </c:pt>
                <c:pt idx="13">
                  <c:v>0</c:v>
                </c:pt>
                <c:pt idx="14">
                  <c:v>7.2</c:v>
                </c:pt>
              </c:numCache>
            </c:numRef>
          </c:val>
        </c:ser>
        <c:dLbls>
          <c:showLegendKey val="0"/>
          <c:showVal val="0"/>
          <c:showCatName val="0"/>
          <c:showSerName val="0"/>
          <c:showPercent val="0"/>
          <c:showBubbleSize val="0"/>
        </c:dLbls>
        <c:gapWidth val="150"/>
        <c:axId val="261759360"/>
        <c:axId val="261760896"/>
      </c:barChart>
      <c:catAx>
        <c:axId val="261759360"/>
        <c:scaling>
          <c:orientation val="minMax"/>
        </c:scaling>
        <c:delete val="0"/>
        <c:axPos val="b"/>
        <c:numFmt formatCode="General" sourceLinked="1"/>
        <c:majorTickMark val="out"/>
        <c:minorTickMark val="none"/>
        <c:tickLblPos val="nextTo"/>
        <c:crossAx val="261760896"/>
        <c:crosses val="autoZero"/>
        <c:auto val="1"/>
        <c:lblAlgn val="ctr"/>
        <c:lblOffset val="100"/>
        <c:noMultiLvlLbl val="0"/>
      </c:catAx>
      <c:valAx>
        <c:axId val="2617608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1759360"/>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Area at risk of severe soil erosion by water, 2010-2023 (Percentage)</a:t>
            </a:r>
            <a:endParaRPr lang="en-US" sz="1200" b="0"/>
          </a:p>
          <a:p>
            <a:pPr>
              <a:defRPr sz="1400">
                <a:latin typeface="Calibri"/>
                <a:ea typeface="Calibri"/>
                <a:cs typeface="Calibri"/>
              </a:defRPr>
            </a:pPr>
            <a:r>
              <a:rPr lang="en-US" sz="1200" b="0"/>
              <a:t>SDG ind 15_50: freq=Annual, levels=Severe</a:t>
            </a:r>
          </a:p>
          <a:p>
            <a:pPr>
              <a:defRPr sz="1400">
                <a:latin typeface="Calibri"/>
                <a:ea typeface="Calibri"/>
                <a:cs typeface="Calibri"/>
              </a:defRPr>
            </a:pPr>
            <a:r>
              <a:rPr lang="en-US" sz="1200" b="0"/>
              <a:t>clc18=Agricultural areas, forest and semi natural areas (excluding beaches, dunes, sand plains, bare rock and glaciers and perpetual snow)</a:t>
            </a:r>
          </a:p>
        </c:rich>
      </c:tx>
      <c:layout/>
      <c:overlay val="0"/>
    </c:title>
    <c:autoTitleDeleted val="0"/>
    <c:plotArea>
      <c:layout/>
      <c:lineChart>
        <c:grouping val="standard"/>
        <c:varyColors val="0"/>
        <c:ser>
          <c:idx val="0"/>
          <c:order val="0"/>
          <c:tx>
            <c:strRef>
              <c:f>'15_50'!$A$24</c:f>
              <c:strCache>
                <c:ptCount val="1"/>
                <c:pt idx="0">
                  <c:v>European Union - 27 countries (from 2020)</c:v>
                </c:pt>
              </c:strCache>
            </c:strRef>
          </c:tx>
          <c:cat>
            <c:numRef>
              <c:f>'15_50'!$B$23:$D$23</c:f>
              <c:numCache>
                <c:formatCode>General</c:formatCode>
                <c:ptCount val="3"/>
                <c:pt idx="0">
                  <c:v>2010</c:v>
                </c:pt>
                <c:pt idx="1">
                  <c:v>2016</c:v>
                </c:pt>
                <c:pt idx="2">
                  <c:v>2023</c:v>
                </c:pt>
              </c:numCache>
            </c:numRef>
          </c:cat>
          <c:val>
            <c:numRef>
              <c:f>'15_50'!$B$24:$D$24</c:f>
              <c:numCache>
                <c:formatCode>General</c:formatCode>
                <c:ptCount val="3"/>
                <c:pt idx="0">
                  <c:v>5.32</c:v>
                </c:pt>
                <c:pt idx="1">
                  <c:v>5.31</c:v>
                </c:pt>
                <c:pt idx="2">
                  <c:v>5.1100000000000003</c:v>
                </c:pt>
              </c:numCache>
            </c:numRef>
          </c:val>
          <c:smooth val="0"/>
        </c:ser>
        <c:ser>
          <c:idx val="1"/>
          <c:order val="1"/>
          <c:tx>
            <c:strRef>
              <c:f>'15_50'!$A$25</c:f>
              <c:strCache>
                <c:ptCount val="1"/>
                <c:pt idx="0">
                  <c:v>Netherlands</c:v>
                </c:pt>
              </c:strCache>
            </c:strRef>
          </c:tx>
          <c:cat>
            <c:numRef>
              <c:f>'15_50'!$B$23:$D$23</c:f>
              <c:numCache>
                <c:formatCode>General</c:formatCode>
                <c:ptCount val="3"/>
                <c:pt idx="0">
                  <c:v>2010</c:v>
                </c:pt>
                <c:pt idx="1">
                  <c:v>2016</c:v>
                </c:pt>
                <c:pt idx="2">
                  <c:v>2023</c:v>
                </c:pt>
              </c:numCache>
            </c:numRef>
          </c:cat>
          <c:val>
            <c:numRef>
              <c:f>'15_50'!$B$25:$D$25</c:f>
              <c:numCache>
                <c:formatCode>General</c:formatCode>
                <c:ptCount val="3"/>
                <c:pt idx="0">
                  <c:v>0.01</c:v>
                </c:pt>
                <c:pt idx="1">
                  <c:v>0.01</c:v>
                </c:pt>
                <c:pt idx="2">
                  <c:v>0</c:v>
                </c:pt>
              </c:numCache>
            </c:numRef>
          </c:val>
          <c:smooth val="0"/>
        </c:ser>
        <c:ser>
          <c:idx val="2"/>
          <c:order val="2"/>
          <c:tx>
            <c:strRef>
              <c:f>'15_50'!$A$26</c:f>
              <c:strCache>
                <c:ptCount val="1"/>
                <c:pt idx="0">
                  <c:v>Poland</c:v>
                </c:pt>
              </c:strCache>
            </c:strRef>
          </c:tx>
          <c:cat>
            <c:numRef>
              <c:f>'15_50'!$B$23:$D$23</c:f>
              <c:numCache>
                <c:formatCode>General</c:formatCode>
                <c:ptCount val="3"/>
                <c:pt idx="0">
                  <c:v>2010</c:v>
                </c:pt>
                <c:pt idx="1">
                  <c:v>2016</c:v>
                </c:pt>
                <c:pt idx="2">
                  <c:v>2023</c:v>
                </c:pt>
              </c:numCache>
            </c:numRef>
          </c:cat>
          <c:val>
            <c:numRef>
              <c:f>'15_50'!$B$26:$D$26</c:f>
              <c:numCache>
                <c:formatCode>General</c:formatCode>
                <c:ptCount val="3"/>
                <c:pt idx="0">
                  <c:v>1.0900000000000001</c:v>
                </c:pt>
                <c:pt idx="1">
                  <c:v>1.1399999999999999</c:v>
                </c:pt>
                <c:pt idx="2">
                  <c:v>0.94</c:v>
                </c:pt>
              </c:numCache>
            </c:numRef>
          </c:val>
          <c:smooth val="0"/>
        </c:ser>
        <c:dLbls>
          <c:showLegendKey val="0"/>
          <c:showVal val="0"/>
          <c:showCatName val="0"/>
          <c:showSerName val="0"/>
          <c:showPercent val="0"/>
          <c:showBubbleSize val="0"/>
        </c:dLbls>
        <c:marker val="1"/>
        <c:smooth val="0"/>
        <c:axId val="208668160"/>
        <c:axId val="208687104"/>
      </c:lineChart>
      <c:catAx>
        <c:axId val="208668160"/>
        <c:scaling>
          <c:orientation val="minMax"/>
        </c:scaling>
        <c:delete val="0"/>
        <c:axPos val="b"/>
        <c:numFmt formatCode="General" sourceLinked="1"/>
        <c:majorTickMark val="out"/>
        <c:minorTickMark val="none"/>
        <c:tickLblPos val="nextTo"/>
        <c:crossAx val="208687104"/>
        <c:crosses val="autoZero"/>
        <c:auto val="1"/>
        <c:lblAlgn val="ctr"/>
        <c:lblOffset val="100"/>
        <c:noMultiLvlLbl val="0"/>
      </c:catAx>
      <c:valAx>
        <c:axId val="2086871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08668160"/>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Area at risk of severe soil erosion by water, 2010-2023 (Square kilometre)</a:t>
            </a:r>
            <a:endParaRPr lang="en-US" sz="1200" b="0"/>
          </a:p>
          <a:p>
            <a:pPr>
              <a:defRPr sz="1400">
                <a:latin typeface="Calibri"/>
                <a:ea typeface="Calibri"/>
                <a:cs typeface="Calibri"/>
              </a:defRPr>
            </a:pPr>
            <a:r>
              <a:rPr lang="en-US" sz="1200" b="0"/>
              <a:t>SDG ind 15_50: freq=Annual, levels=Severe</a:t>
            </a:r>
          </a:p>
          <a:p>
            <a:pPr>
              <a:defRPr sz="1400">
                <a:latin typeface="Calibri"/>
                <a:ea typeface="Calibri"/>
                <a:cs typeface="Calibri"/>
              </a:defRPr>
            </a:pPr>
            <a:r>
              <a:rPr lang="en-US" sz="1200" b="0"/>
              <a:t>clc18=Agricultural areas, forest and semi natural areas (excluding beaches, dunes, sand plains, bare rock and glaciers and perpetual snow)</a:t>
            </a:r>
          </a:p>
        </c:rich>
      </c:tx>
      <c:layout/>
      <c:overlay val="0"/>
    </c:title>
    <c:autoTitleDeleted val="0"/>
    <c:plotArea>
      <c:layout/>
      <c:lineChart>
        <c:grouping val="standard"/>
        <c:varyColors val="0"/>
        <c:ser>
          <c:idx val="0"/>
          <c:order val="0"/>
          <c:tx>
            <c:strRef>
              <c:f>'15_50'!$A$35</c:f>
              <c:strCache>
                <c:ptCount val="1"/>
                <c:pt idx="0">
                  <c:v>European Union - 27 countries (from 2020)</c:v>
                </c:pt>
              </c:strCache>
            </c:strRef>
          </c:tx>
          <c:cat>
            <c:numRef>
              <c:f>'15_50'!$B$34:$D$34</c:f>
              <c:numCache>
                <c:formatCode>General</c:formatCode>
                <c:ptCount val="3"/>
                <c:pt idx="0">
                  <c:v>2010</c:v>
                </c:pt>
                <c:pt idx="1">
                  <c:v>2016</c:v>
                </c:pt>
                <c:pt idx="2">
                  <c:v>2023</c:v>
                </c:pt>
              </c:numCache>
            </c:numRef>
          </c:cat>
          <c:val>
            <c:numRef>
              <c:f>'15_50'!$B$35:$D$35</c:f>
              <c:numCache>
                <c:formatCode>General</c:formatCode>
                <c:ptCount val="3"/>
                <c:pt idx="0">
                  <c:v>198607.3</c:v>
                </c:pt>
                <c:pt idx="1">
                  <c:v>196853.4</c:v>
                </c:pt>
                <c:pt idx="2">
                  <c:v>190086.87</c:v>
                </c:pt>
              </c:numCache>
            </c:numRef>
          </c:val>
          <c:smooth val="0"/>
        </c:ser>
        <c:ser>
          <c:idx val="1"/>
          <c:order val="1"/>
          <c:tx>
            <c:strRef>
              <c:f>'15_50'!$A$36</c:f>
              <c:strCache>
                <c:ptCount val="1"/>
                <c:pt idx="0">
                  <c:v>Netherlands</c:v>
                </c:pt>
              </c:strCache>
            </c:strRef>
          </c:tx>
          <c:cat>
            <c:numRef>
              <c:f>'15_50'!$B$34:$D$34</c:f>
              <c:numCache>
                <c:formatCode>General</c:formatCode>
                <c:ptCount val="3"/>
                <c:pt idx="0">
                  <c:v>2010</c:v>
                </c:pt>
                <c:pt idx="1">
                  <c:v>2016</c:v>
                </c:pt>
                <c:pt idx="2">
                  <c:v>2023</c:v>
                </c:pt>
              </c:numCache>
            </c:numRef>
          </c:cat>
          <c:val>
            <c:numRef>
              <c:f>'15_50'!$B$36:$D$36</c:f>
              <c:numCache>
                <c:formatCode>General</c:formatCode>
                <c:ptCount val="3"/>
                <c:pt idx="0">
                  <c:v>1.8</c:v>
                </c:pt>
                <c:pt idx="1">
                  <c:v>1.6</c:v>
                </c:pt>
                <c:pt idx="2">
                  <c:v>1.26</c:v>
                </c:pt>
              </c:numCache>
            </c:numRef>
          </c:val>
          <c:smooth val="0"/>
        </c:ser>
        <c:ser>
          <c:idx val="2"/>
          <c:order val="2"/>
          <c:tx>
            <c:strRef>
              <c:f>'15_50'!$A$37</c:f>
              <c:strCache>
                <c:ptCount val="1"/>
                <c:pt idx="0">
                  <c:v>Poland</c:v>
                </c:pt>
              </c:strCache>
            </c:strRef>
          </c:tx>
          <c:cat>
            <c:numRef>
              <c:f>'15_50'!$B$34:$D$34</c:f>
              <c:numCache>
                <c:formatCode>General</c:formatCode>
                <c:ptCount val="3"/>
                <c:pt idx="0">
                  <c:v>2010</c:v>
                </c:pt>
                <c:pt idx="1">
                  <c:v>2016</c:v>
                </c:pt>
                <c:pt idx="2">
                  <c:v>2023</c:v>
                </c:pt>
              </c:numCache>
            </c:numRef>
          </c:cat>
          <c:val>
            <c:numRef>
              <c:f>'15_50'!$B$37:$D$37</c:f>
              <c:numCache>
                <c:formatCode>General</c:formatCode>
                <c:ptCount val="3"/>
                <c:pt idx="0">
                  <c:v>3203.6</c:v>
                </c:pt>
                <c:pt idx="1">
                  <c:v>3342.4</c:v>
                </c:pt>
                <c:pt idx="2">
                  <c:v>2735.25</c:v>
                </c:pt>
              </c:numCache>
            </c:numRef>
          </c:val>
          <c:smooth val="0"/>
        </c:ser>
        <c:dLbls>
          <c:showLegendKey val="0"/>
          <c:showVal val="0"/>
          <c:showCatName val="0"/>
          <c:showSerName val="0"/>
          <c:showPercent val="0"/>
          <c:showBubbleSize val="0"/>
        </c:dLbls>
        <c:marker val="1"/>
        <c:smooth val="0"/>
        <c:axId val="235785216"/>
        <c:axId val="235787392"/>
      </c:lineChart>
      <c:catAx>
        <c:axId val="235785216"/>
        <c:scaling>
          <c:orientation val="minMax"/>
        </c:scaling>
        <c:delete val="0"/>
        <c:axPos val="b"/>
        <c:numFmt formatCode="General" sourceLinked="1"/>
        <c:majorTickMark val="out"/>
        <c:minorTickMark val="none"/>
        <c:tickLblPos val="nextTo"/>
        <c:crossAx val="235787392"/>
        <c:crosses val="autoZero"/>
        <c:auto val="1"/>
        <c:lblAlgn val="ctr"/>
        <c:lblOffset val="100"/>
        <c:noMultiLvlLbl val="0"/>
      </c:catAx>
      <c:valAx>
        <c:axId val="2357873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35785216"/>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Agricultural real factor income per annual work unit (AWU), 2010-2025 (Chain linked volumes (2020), euro per annual work unit (AWU))</a:t>
            </a:r>
            <a:endParaRPr sz="1200" b="0"/>
          </a:p>
          <a:p>
            <a:pPr>
              <a:defRPr sz="1400">
                <a:latin typeface="Calibri"/>
                <a:ea typeface="Calibri"/>
                <a:cs typeface="Calibri"/>
              </a:defRPr>
            </a:pPr>
            <a:r>
              <a:rPr sz="1200" b="0"/>
              <a:t>SDG ind 02_20: freq=Annual, indic_agr=Real factor income in agriculture per annual work unit (chain linked volumes)</a:t>
            </a:r>
          </a:p>
        </c:rich>
      </c:tx>
      <c:overlay val="0"/>
    </c:title>
    <c:autoTitleDeleted val="0"/>
    <c:plotArea>
      <c:layout/>
      <c:lineChart>
        <c:grouping val="standard"/>
        <c:varyColors val="0"/>
        <c:ser>
          <c:idx val="0"/>
          <c:order val="0"/>
          <c:tx>
            <c:strRef>
              <c:f>'02_20'!$A$33</c:f>
              <c:strCache>
                <c:ptCount val="1"/>
                <c:pt idx="0">
                  <c:v>European Union - 27 countries (from 2020)</c:v>
                </c:pt>
              </c:strCache>
            </c:strRef>
          </c:tx>
          <c:cat>
            <c:numRef>
              <c:f>'02_20'!$B$32:$Q$32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'02_20'!$B$33:$Q$33</c:f>
              <c:numCache>
                <c:formatCode>General</c:formatCode>
                <c:ptCount val="16"/>
                <c:pt idx="0">
                  <c:v>14463.68</c:v>
                </c:pt>
                <c:pt idx="1">
                  <c:v>16269.57</c:v>
                </c:pt>
                <c:pt idx="2">
                  <c:v>16145.86</c:v>
                </c:pt>
                <c:pt idx="3">
                  <c:v>16727.16</c:v>
                </c:pt>
                <c:pt idx="4">
                  <c:v>17066.8</c:v>
                </c:pt>
                <c:pt idx="5">
                  <c:v>16518.2</c:v>
                </c:pt>
                <c:pt idx="6">
                  <c:v>16587.64</c:v>
                </c:pt>
                <c:pt idx="7">
                  <c:v>19281.669999999998</c:v>
                </c:pt>
                <c:pt idx="8">
                  <c:v>18721.419999999998</c:v>
                </c:pt>
                <c:pt idx="9">
                  <c:v>19508.169999999998</c:v>
                </c:pt>
                <c:pt idx="10">
                  <c:v>20255.66</c:v>
                </c:pt>
                <c:pt idx="11">
                  <c:v>21260.62</c:v>
                </c:pt>
                <c:pt idx="12">
                  <c:v>24096.65</c:v>
                </c:pt>
                <c:pt idx="13">
                  <c:v>22506.76</c:v>
                </c:pt>
                <c:pt idx="14">
                  <c:v>22516.19</c:v>
                </c:pt>
                <c:pt idx="15">
                  <c:v>24579.74</c:v>
                </c:pt>
              </c:numCache>
            </c:numRef>
          </c:val>
          <c:smooth val="0"/>
        </c:ser>
        <c:ser>
          <c:idx val="1"/>
          <c:order val="1"/>
          <c:tx>
            <c:strRef>
              <c:f>'02_20'!$A$34</c:f>
              <c:strCache>
                <c:ptCount val="1"/>
                <c:pt idx="0">
                  <c:v>Netherlands</c:v>
                </c:pt>
              </c:strCache>
            </c:strRef>
          </c:tx>
          <c:cat>
            <c:numRef>
              <c:f>'02_20'!$B$32:$Q$32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'02_20'!$B$34:$Q$34</c:f>
              <c:numCache>
                <c:formatCode>General</c:formatCode>
                <c:ptCount val="16"/>
                <c:pt idx="0">
                  <c:v>49752.06</c:v>
                </c:pt>
                <c:pt idx="1">
                  <c:v>42697.52</c:v>
                </c:pt>
                <c:pt idx="2">
                  <c:v>47030.17</c:v>
                </c:pt>
                <c:pt idx="3">
                  <c:v>54074.06</c:v>
                </c:pt>
                <c:pt idx="4">
                  <c:v>52236.12</c:v>
                </c:pt>
                <c:pt idx="5">
                  <c:v>53981.279999999999</c:v>
                </c:pt>
                <c:pt idx="6">
                  <c:v>55243.23</c:v>
                </c:pt>
                <c:pt idx="7">
                  <c:v>61373.56</c:v>
                </c:pt>
                <c:pt idx="8">
                  <c:v>50687.91</c:v>
                </c:pt>
                <c:pt idx="9">
                  <c:v>52116.89</c:v>
                </c:pt>
                <c:pt idx="10">
                  <c:v>49651.63</c:v>
                </c:pt>
                <c:pt idx="11">
                  <c:v>51540.639999999999</c:v>
                </c:pt>
                <c:pt idx="12">
                  <c:v>53747.1</c:v>
                </c:pt>
                <c:pt idx="13">
                  <c:v>59223.02</c:v>
                </c:pt>
                <c:pt idx="14">
                  <c:v>58145.58</c:v>
                </c:pt>
                <c:pt idx="15">
                  <c:v>56789</c:v>
                </c:pt>
              </c:numCache>
            </c:numRef>
          </c:val>
          <c:smooth val="0"/>
        </c:ser>
        <c:ser>
          <c:idx val="2"/>
          <c:order val="2"/>
          <c:tx>
            <c:strRef>
              <c:f>'02_20'!$A$35</c:f>
              <c:strCache>
                <c:ptCount val="1"/>
                <c:pt idx="0">
                  <c:v>Poland</c:v>
                </c:pt>
              </c:strCache>
            </c:strRef>
          </c:tx>
          <c:cat>
            <c:numRef>
              <c:f>'02_20'!$B$32:$Q$32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'02_20'!$B$35:$Q$35</c:f>
              <c:numCache>
                <c:formatCode>General</c:formatCode>
                <c:ptCount val="16"/>
                <c:pt idx="0">
                  <c:v>4591.17</c:v>
                </c:pt>
                <c:pt idx="1">
                  <c:v>6052.06</c:v>
                </c:pt>
                <c:pt idx="2">
                  <c:v>5653.42</c:v>
                </c:pt>
                <c:pt idx="3">
                  <c:v>6184.27</c:v>
                </c:pt>
                <c:pt idx="4">
                  <c:v>5093.8900000000003</c:v>
                </c:pt>
                <c:pt idx="5">
                  <c:v>5144.29</c:v>
                </c:pt>
                <c:pt idx="6">
                  <c:v>5729.07</c:v>
                </c:pt>
                <c:pt idx="7">
                  <c:v>7177.92</c:v>
                </c:pt>
                <c:pt idx="8">
                  <c:v>6770.56</c:v>
                </c:pt>
                <c:pt idx="9">
                  <c:v>7137.6</c:v>
                </c:pt>
                <c:pt idx="10">
                  <c:v>8486.65</c:v>
                </c:pt>
                <c:pt idx="11">
                  <c:v>7788.3</c:v>
                </c:pt>
                <c:pt idx="12">
                  <c:v>10040.82</c:v>
                </c:pt>
                <c:pt idx="13">
                  <c:v>9016.8700000000008</c:v>
                </c:pt>
                <c:pt idx="14">
                  <c:v>8645.26</c:v>
                </c:pt>
                <c:pt idx="15">
                  <c:v>11534.9</c:v>
                </c:pt>
              </c:numCache>
            </c:numRef>
          </c:val>
          <c:smooth val="0"/>
        </c:ser>
        <c:dLbls>
          <c:showLegendKey val="0"/>
          <c:showVal val="0"/>
          <c:showCatName val="0"/>
          <c:showSerName val="0"/>
          <c:showPercent val="0"/>
          <c:showBubbleSize val="0"/>
        </c:dLbls>
        <c:marker val="1"/>
        <c:smooth val="0"/>
        <c:axId val="120335360"/>
        <c:axId val="120345344"/>
      </c:lineChart>
      <c:catAx>
        <c:axId val="120335360"/>
        <c:scaling>
          <c:orientation val="minMax"/>
        </c:scaling>
        <c:delete val="0"/>
        <c:axPos val="b"/>
        <c:numFmt formatCode="General" sourceLinked="1"/>
        <c:majorTickMark val="out"/>
        <c:minorTickMark val="none"/>
        <c:tickLblPos val="nextTo"/>
        <c:crossAx val="120345344"/>
        <c:crosses val="autoZero"/>
        <c:auto val="1"/>
        <c:lblAlgn val="ctr"/>
        <c:lblOffset val="100"/>
        <c:noMultiLvlLbl val="0"/>
      </c:catAx>
      <c:valAx>
        <c:axId val="1203453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0335360"/>
        <c:crosses val="autoZero"/>
        <c:crossBetween val="between"/>
      </c:valAx>
    </c:plotArea>
    <c:legend>
      <c:legendPos val="b"/>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Common bird index by type of species - EU aggregate, 2010-2024</a:t>
            </a:r>
            <a:endParaRPr lang="en-US" sz="1200" b="0"/>
          </a:p>
          <a:p>
            <a:pPr>
              <a:defRPr sz="1400">
                <a:latin typeface="Calibri"/>
                <a:ea typeface="Calibri"/>
                <a:cs typeface="Calibri"/>
              </a:defRPr>
            </a:pPr>
            <a:r>
              <a:rPr lang="en-US" sz="1200" b="0"/>
              <a:t>SDG ind 15_60: freq=Annual, statinfo=Smoothed estimate</a:t>
            </a:r>
          </a:p>
          <a:p>
            <a:pPr>
              <a:defRPr sz="1400">
                <a:latin typeface="Calibri"/>
                <a:ea typeface="Calibri"/>
                <a:cs typeface="Calibri"/>
              </a:defRPr>
            </a:pPr>
            <a:r>
              <a:rPr lang="en-US" sz="1200" b="0"/>
              <a:t>geo=European Union - 27 countries (from 2020), comspec=All common species</a:t>
            </a:r>
          </a:p>
        </c:rich>
      </c:tx>
      <c:layout/>
      <c:overlay val="0"/>
    </c:title>
    <c:autoTitleDeleted val="0"/>
    <c:plotArea>
      <c:layout/>
      <c:lineChart>
        <c:grouping val="standard"/>
        <c:varyColors val="0"/>
        <c:ser>
          <c:idx val="0"/>
          <c:order val="0"/>
          <c:tx>
            <c:strRef>
              <c:f>'15_60'!$A$24</c:f>
              <c:strCache>
                <c:ptCount val="1"/>
                <c:pt idx="0">
                  <c:v>Index, 2000=100</c:v>
                </c:pt>
              </c:strCache>
            </c:strRef>
          </c:tx>
          <c:cat>
            <c:numRef>
              <c:f>'15_60'!$B$23:$P$23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'15_60'!$B$24:$P$24</c:f>
              <c:numCache>
                <c:formatCode>General</c:formatCode>
                <c:ptCount val="15"/>
                <c:pt idx="0">
                  <c:v>92.25</c:v>
                </c:pt>
                <c:pt idx="1">
                  <c:v>91.69</c:v>
                </c:pt>
                <c:pt idx="2">
                  <c:v>91.12</c:v>
                </c:pt>
                <c:pt idx="3">
                  <c:v>90.55</c:v>
                </c:pt>
                <c:pt idx="4">
                  <c:v>89.99</c:v>
                </c:pt>
                <c:pt idx="5">
                  <c:v>89.44</c:v>
                </c:pt>
                <c:pt idx="6">
                  <c:v>88.9</c:v>
                </c:pt>
                <c:pt idx="7">
                  <c:v>88.37</c:v>
                </c:pt>
                <c:pt idx="8">
                  <c:v>87.84</c:v>
                </c:pt>
                <c:pt idx="9">
                  <c:v>87.34</c:v>
                </c:pt>
                <c:pt idx="10">
                  <c:v>86.82</c:v>
                </c:pt>
                <c:pt idx="11">
                  <c:v>86.33</c:v>
                </c:pt>
                <c:pt idx="12">
                  <c:v>85.84</c:v>
                </c:pt>
                <c:pt idx="13">
                  <c:v>85.36</c:v>
                </c:pt>
                <c:pt idx="14">
                  <c:v>84.88</c:v>
                </c:pt>
              </c:numCache>
            </c:numRef>
          </c:val>
          <c:smooth val="0"/>
        </c:ser>
        <c:ser>
          <c:idx val="1"/>
          <c:order val="1"/>
          <c:tx>
            <c:strRef>
              <c:f>'15_60'!$A$25</c:f>
              <c:strCache>
                <c:ptCount val="1"/>
                <c:pt idx="0">
                  <c:v>Index, 1990=100</c:v>
                </c:pt>
              </c:strCache>
            </c:strRef>
          </c:tx>
          <c:cat>
            <c:numRef>
              <c:f>'15_60'!$B$23:$P$23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'15_60'!$B$25:$P$25</c:f>
              <c:numCache>
                <c:formatCode>General</c:formatCode>
                <c:ptCount val="15"/>
                <c:pt idx="0">
                  <c:v>90.03</c:v>
                </c:pt>
                <c:pt idx="1">
                  <c:v>89.48</c:v>
                </c:pt>
                <c:pt idx="2">
                  <c:v>88.93</c:v>
                </c:pt>
                <c:pt idx="3">
                  <c:v>88.37</c:v>
                </c:pt>
                <c:pt idx="4">
                  <c:v>87.84</c:v>
                </c:pt>
                <c:pt idx="5">
                  <c:v>87.29</c:v>
                </c:pt>
                <c:pt idx="6">
                  <c:v>86.77</c:v>
                </c:pt>
                <c:pt idx="7">
                  <c:v>86.25</c:v>
                </c:pt>
                <c:pt idx="8">
                  <c:v>85.74</c:v>
                </c:pt>
                <c:pt idx="9">
                  <c:v>85.24</c:v>
                </c:pt>
                <c:pt idx="10">
                  <c:v>84.74</c:v>
                </c:pt>
                <c:pt idx="11">
                  <c:v>84.26</c:v>
                </c:pt>
                <c:pt idx="12">
                  <c:v>83.77</c:v>
                </c:pt>
                <c:pt idx="13">
                  <c:v>83.3</c:v>
                </c:pt>
                <c:pt idx="14">
                  <c:v>82.84</c:v>
                </c:pt>
              </c:numCache>
            </c:numRef>
          </c:val>
          <c:smooth val="0"/>
        </c:ser>
        <c:dLbls>
          <c:showLegendKey val="0"/>
          <c:showVal val="0"/>
          <c:showCatName val="0"/>
          <c:showSerName val="0"/>
          <c:showPercent val="0"/>
          <c:showBubbleSize val="0"/>
        </c:dLbls>
        <c:marker val="1"/>
        <c:smooth val="0"/>
        <c:axId val="261636864"/>
        <c:axId val="261639552"/>
      </c:lineChart>
      <c:catAx>
        <c:axId val="261636864"/>
        <c:scaling>
          <c:orientation val="minMax"/>
        </c:scaling>
        <c:delete val="0"/>
        <c:axPos val="b"/>
        <c:numFmt formatCode="General" sourceLinked="1"/>
        <c:majorTickMark val="out"/>
        <c:minorTickMark val="none"/>
        <c:tickLblPos val="nextTo"/>
        <c:crossAx val="261639552"/>
        <c:crosses val="autoZero"/>
        <c:auto val="1"/>
        <c:lblAlgn val="ctr"/>
        <c:lblOffset val="100"/>
        <c:noMultiLvlLbl val="0"/>
      </c:catAx>
      <c:valAx>
        <c:axId val="2616395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1636864"/>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Common bird index by type of species - EU aggregate, 2010-2024</a:t>
            </a:r>
            <a:endParaRPr lang="en-US" sz="1200" b="0"/>
          </a:p>
          <a:p>
            <a:pPr>
              <a:defRPr sz="1400">
                <a:latin typeface="Calibri"/>
                <a:ea typeface="Calibri"/>
                <a:cs typeface="Calibri"/>
              </a:defRPr>
            </a:pPr>
            <a:r>
              <a:rPr lang="en-US" sz="1200" b="0"/>
              <a:t>SDG ind 15_60: freq=Annual, statinfo=Smoothed estimate</a:t>
            </a:r>
          </a:p>
          <a:p>
            <a:pPr>
              <a:defRPr sz="1400">
                <a:latin typeface="Calibri"/>
                <a:ea typeface="Calibri"/>
                <a:cs typeface="Calibri"/>
              </a:defRPr>
            </a:pPr>
            <a:r>
              <a:rPr lang="en-US" sz="1200" b="0"/>
              <a:t>geo=European Union - 27 countries (from 2020), comspec=Common farmland species</a:t>
            </a:r>
          </a:p>
        </c:rich>
      </c:tx>
      <c:layout/>
      <c:overlay val="0"/>
    </c:title>
    <c:autoTitleDeleted val="0"/>
    <c:plotArea>
      <c:layout/>
      <c:lineChart>
        <c:grouping val="standard"/>
        <c:varyColors val="0"/>
        <c:ser>
          <c:idx val="0"/>
          <c:order val="0"/>
          <c:tx>
            <c:strRef>
              <c:f>'15_60'!$A$34</c:f>
              <c:strCache>
                <c:ptCount val="1"/>
                <c:pt idx="0">
                  <c:v>Index, 2000=100</c:v>
                </c:pt>
              </c:strCache>
            </c:strRef>
          </c:tx>
          <c:cat>
            <c:numRef>
              <c:f>'15_60'!$B$33:$P$33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'15_60'!$B$34:$P$34</c:f>
              <c:numCache>
                <c:formatCode>General</c:formatCode>
                <c:ptCount val="15"/>
                <c:pt idx="0">
                  <c:v>85.35</c:v>
                </c:pt>
                <c:pt idx="1">
                  <c:v>84.06</c:v>
                </c:pt>
                <c:pt idx="2">
                  <c:v>82.75</c:v>
                </c:pt>
                <c:pt idx="3">
                  <c:v>81.44</c:v>
                </c:pt>
                <c:pt idx="4">
                  <c:v>80.16</c:v>
                </c:pt>
                <c:pt idx="5">
                  <c:v>78.88</c:v>
                </c:pt>
                <c:pt idx="6">
                  <c:v>77.62</c:v>
                </c:pt>
                <c:pt idx="7">
                  <c:v>76.36</c:v>
                </c:pt>
                <c:pt idx="8">
                  <c:v>75.12</c:v>
                </c:pt>
                <c:pt idx="9">
                  <c:v>73.89</c:v>
                </c:pt>
                <c:pt idx="10">
                  <c:v>72.66</c:v>
                </c:pt>
                <c:pt idx="11">
                  <c:v>71.45</c:v>
                </c:pt>
                <c:pt idx="12">
                  <c:v>70.25</c:v>
                </c:pt>
                <c:pt idx="13">
                  <c:v>69.06</c:v>
                </c:pt>
                <c:pt idx="14">
                  <c:v>67.88</c:v>
                </c:pt>
              </c:numCache>
            </c:numRef>
          </c:val>
          <c:smooth val="0"/>
        </c:ser>
        <c:ser>
          <c:idx val="1"/>
          <c:order val="1"/>
          <c:tx>
            <c:strRef>
              <c:f>'15_60'!$A$35</c:f>
              <c:strCache>
                <c:ptCount val="1"/>
                <c:pt idx="0">
                  <c:v>Index, 1990=100</c:v>
                </c:pt>
              </c:strCache>
            </c:strRef>
          </c:tx>
          <c:cat>
            <c:numRef>
              <c:f>'15_60'!$B$33:$P$33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'15_60'!$B$35:$P$35</c:f>
              <c:numCache>
                <c:formatCode>General</c:formatCode>
                <c:ptCount val="15"/>
                <c:pt idx="0">
                  <c:v>73.760000000000005</c:v>
                </c:pt>
                <c:pt idx="1">
                  <c:v>72.63</c:v>
                </c:pt>
                <c:pt idx="2">
                  <c:v>71.5</c:v>
                </c:pt>
                <c:pt idx="3">
                  <c:v>70.36</c:v>
                </c:pt>
                <c:pt idx="4">
                  <c:v>69.25</c:v>
                </c:pt>
                <c:pt idx="5">
                  <c:v>68.150000000000006</c:v>
                </c:pt>
                <c:pt idx="6">
                  <c:v>67.05</c:v>
                </c:pt>
                <c:pt idx="7">
                  <c:v>65.97</c:v>
                </c:pt>
                <c:pt idx="8">
                  <c:v>64.900000000000006</c:v>
                </c:pt>
                <c:pt idx="9">
                  <c:v>63.84</c:v>
                </c:pt>
                <c:pt idx="10">
                  <c:v>62.78</c:v>
                </c:pt>
                <c:pt idx="11">
                  <c:v>61.74</c:v>
                </c:pt>
                <c:pt idx="12">
                  <c:v>60.7</c:v>
                </c:pt>
                <c:pt idx="13">
                  <c:v>59.68</c:v>
                </c:pt>
                <c:pt idx="14">
                  <c:v>58.67</c:v>
                </c:pt>
              </c:numCache>
            </c:numRef>
          </c:val>
          <c:smooth val="0"/>
        </c:ser>
        <c:dLbls>
          <c:showLegendKey val="0"/>
          <c:showVal val="0"/>
          <c:showCatName val="0"/>
          <c:showSerName val="0"/>
          <c:showPercent val="0"/>
          <c:showBubbleSize val="0"/>
        </c:dLbls>
        <c:marker val="1"/>
        <c:smooth val="0"/>
        <c:axId val="264205056"/>
        <c:axId val="264206592"/>
      </c:lineChart>
      <c:catAx>
        <c:axId val="264205056"/>
        <c:scaling>
          <c:orientation val="minMax"/>
        </c:scaling>
        <c:delete val="0"/>
        <c:axPos val="b"/>
        <c:numFmt formatCode="General" sourceLinked="1"/>
        <c:majorTickMark val="out"/>
        <c:minorTickMark val="none"/>
        <c:tickLblPos val="nextTo"/>
        <c:crossAx val="264206592"/>
        <c:crosses val="autoZero"/>
        <c:auto val="1"/>
        <c:lblAlgn val="ctr"/>
        <c:lblOffset val="100"/>
        <c:noMultiLvlLbl val="0"/>
      </c:catAx>
      <c:valAx>
        <c:axId val="264206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4205056"/>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Common bird index by type of species - EU aggregate, 2010-2024</a:t>
            </a:r>
            <a:endParaRPr sz="1200" b="0"/>
          </a:p>
          <a:p>
            <a:pPr>
              <a:defRPr sz="1400">
                <a:latin typeface="Calibri"/>
                <a:ea typeface="Calibri"/>
                <a:cs typeface="Calibri"/>
              </a:defRPr>
            </a:pPr>
            <a:r>
              <a:rPr sz="1200" b="0"/>
              <a:t>SDG ind 15_60: freq=Annual, statinfo=Smoothed estimate</a:t>
            </a:r>
          </a:p>
          <a:p>
            <a:pPr>
              <a:defRPr sz="1400">
                <a:latin typeface="Calibri"/>
                <a:ea typeface="Calibri"/>
                <a:cs typeface="Calibri"/>
              </a:defRPr>
            </a:pPr>
            <a:r>
              <a:rPr sz="1200" b="0"/>
              <a:t>geo=European Union - 27 countries (from 2020), comspec=Common forest species</a:t>
            </a:r>
          </a:p>
        </c:rich>
      </c:tx>
      <c:overlay val="0"/>
    </c:title>
    <c:autoTitleDeleted val="0"/>
    <c:plotArea>
      <c:layout/>
      <c:lineChart>
        <c:grouping val="standard"/>
        <c:varyColors val="0"/>
        <c:ser>
          <c:idx val="0"/>
          <c:order val="0"/>
          <c:tx>
            <c:strRef>
              <c:f>'15_60'!$A$44</c:f>
              <c:strCache>
                <c:ptCount val="1"/>
                <c:pt idx="0">
                  <c:v>Index, 2000=100</c:v>
                </c:pt>
              </c:strCache>
            </c:strRef>
          </c:tx>
          <c:cat>
            <c:numRef>
              <c:f>'15_60'!$B$43:$P$43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'15_60'!$B$44:$P$44</c:f>
              <c:numCache>
                <c:formatCode>General</c:formatCode>
                <c:ptCount val="15"/>
                <c:pt idx="0">
                  <c:v>92.91</c:v>
                </c:pt>
                <c:pt idx="1">
                  <c:v>92.92</c:v>
                </c:pt>
                <c:pt idx="2">
                  <c:v>92.95</c:v>
                </c:pt>
                <c:pt idx="3">
                  <c:v>93.03</c:v>
                </c:pt>
                <c:pt idx="4">
                  <c:v>93.17</c:v>
                </c:pt>
                <c:pt idx="5">
                  <c:v>93.4</c:v>
                </c:pt>
                <c:pt idx="6">
                  <c:v>93.69</c:v>
                </c:pt>
                <c:pt idx="7">
                  <c:v>94.04</c:v>
                </c:pt>
                <c:pt idx="8">
                  <c:v>94.47</c:v>
                </c:pt>
                <c:pt idx="9">
                  <c:v>94.94</c:v>
                </c:pt>
                <c:pt idx="10">
                  <c:v>95.49</c:v>
                </c:pt>
                <c:pt idx="11">
                  <c:v>96.09</c:v>
                </c:pt>
                <c:pt idx="12">
                  <c:v>96.76</c:v>
                </c:pt>
                <c:pt idx="13">
                  <c:v>97.52</c:v>
                </c:pt>
                <c:pt idx="14">
                  <c:v>98.34</c:v>
                </c:pt>
              </c:numCache>
            </c:numRef>
          </c:val>
          <c:smooth val="0"/>
        </c:ser>
        <c:ser>
          <c:idx val="1"/>
          <c:order val="1"/>
          <c:tx>
            <c:strRef>
              <c:f>'15_60'!$A$45</c:f>
              <c:strCache>
                <c:ptCount val="1"/>
                <c:pt idx="0">
                  <c:v>Index, 1990=100</c:v>
                </c:pt>
              </c:strCache>
            </c:strRef>
          </c:tx>
          <c:cat>
            <c:numRef>
              <c:f>'15_60'!$B$43:$P$43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'15_60'!$B$45:$P$45</c:f>
              <c:numCache>
                <c:formatCode>General</c:formatCode>
                <c:ptCount val="15"/>
                <c:pt idx="0">
                  <c:v>87.35</c:v>
                </c:pt>
                <c:pt idx="1">
                  <c:v>87.35</c:v>
                </c:pt>
                <c:pt idx="2">
                  <c:v>87.38</c:v>
                </c:pt>
                <c:pt idx="3">
                  <c:v>87.44</c:v>
                </c:pt>
                <c:pt idx="4">
                  <c:v>87.58</c:v>
                </c:pt>
                <c:pt idx="5">
                  <c:v>87.79</c:v>
                </c:pt>
                <c:pt idx="6">
                  <c:v>88.06</c:v>
                </c:pt>
                <c:pt idx="7">
                  <c:v>88.4</c:v>
                </c:pt>
                <c:pt idx="8">
                  <c:v>88.8</c:v>
                </c:pt>
                <c:pt idx="9">
                  <c:v>89.24</c:v>
                </c:pt>
                <c:pt idx="10">
                  <c:v>89.75</c:v>
                </c:pt>
                <c:pt idx="11">
                  <c:v>90.32</c:v>
                </c:pt>
                <c:pt idx="12">
                  <c:v>90.96</c:v>
                </c:pt>
                <c:pt idx="13">
                  <c:v>91.67</c:v>
                </c:pt>
                <c:pt idx="14">
                  <c:v>92.45</c:v>
                </c:pt>
              </c:numCache>
            </c:numRef>
          </c:val>
          <c:smooth val="0"/>
        </c:ser>
        <c:dLbls>
          <c:showLegendKey val="0"/>
          <c:showVal val="0"/>
          <c:showCatName val="0"/>
          <c:showSerName val="0"/>
          <c:showPercent val="0"/>
          <c:showBubbleSize val="0"/>
        </c:dLbls>
        <c:marker val="1"/>
        <c:smooth val="0"/>
        <c:axId val="264940544"/>
        <c:axId val="264950528"/>
      </c:lineChart>
      <c:catAx>
        <c:axId val="264940544"/>
        <c:scaling>
          <c:orientation val="minMax"/>
        </c:scaling>
        <c:delete val="0"/>
        <c:axPos val="b"/>
        <c:numFmt formatCode="General" sourceLinked="1"/>
        <c:majorTickMark val="out"/>
        <c:minorTickMark val="none"/>
        <c:tickLblPos val="nextTo"/>
        <c:crossAx val="264950528"/>
        <c:crosses val="autoZero"/>
        <c:auto val="1"/>
        <c:lblAlgn val="ctr"/>
        <c:lblOffset val="100"/>
        <c:noMultiLvlLbl val="0"/>
      </c:catAx>
      <c:valAx>
        <c:axId val="2649505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4940544"/>
        <c:crosses val="autoZero"/>
        <c:crossBetween val="between"/>
      </c:valAx>
    </c:plotArea>
    <c:legend>
      <c:legendPos val="b"/>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Grassland butterfly index - EU aggregate, 2010-2024 (Index, 2000=100)</a:t>
            </a:r>
            <a:endParaRPr lang="en-US" sz="1200" b="0"/>
          </a:p>
          <a:p>
            <a:pPr>
              <a:defRPr sz="1400">
                <a:latin typeface="Calibri"/>
                <a:ea typeface="Calibri"/>
                <a:cs typeface="Calibri"/>
              </a:defRPr>
            </a:pPr>
            <a:r>
              <a:rPr lang="en-US" sz="1200" b="0"/>
              <a:t>SDG ind 15_61: freq=Annual, statinfo=Unsmoothed estimate</a:t>
            </a:r>
          </a:p>
        </c:rich>
      </c:tx>
      <c:layout/>
      <c:overlay val="0"/>
    </c:title>
    <c:autoTitleDeleted val="0"/>
    <c:plotArea>
      <c:layout/>
      <c:lineChart>
        <c:grouping val="standard"/>
        <c:varyColors val="0"/>
        <c:ser>
          <c:idx val="0"/>
          <c:order val="0"/>
          <c:tx>
            <c:strRef>
              <c:f>'15_61'!$A$23</c:f>
              <c:strCache>
                <c:ptCount val="1"/>
                <c:pt idx="0">
                  <c:v>European Union (aggregate changing according to the context)</c:v>
                </c:pt>
              </c:strCache>
            </c:strRef>
          </c:tx>
          <c:cat>
            <c:numRef>
              <c:f>'15_61'!$B$22:$P$22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'15_61'!$B$23:$P$23</c:f>
              <c:numCache>
                <c:formatCode>General</c:formatCode>
                <c:ptCount val="15"/>
                <c:pt idx="0">
                  <c:v>72.91</c:v>
                </c:pt>
                <c:pt idx="1">
                  <c:v>64.69</c:v>
                </c:pt>
                <c:pt idx="2">
                  <c:v>56.7</c:v>
                </c:pt>
                <c:pt idx="3">
                  <c:v>68.92</c:v>
                </c:pt>
                <c:pt idx="4">
                  <c:v>76.8</c:v>
                </c:pt>
                <c:pt idx="5">
                  <c:v>59.56</c:v>
                </c:pt>
                <c:pt idx="6">
                  <c:v>59.8</c:v>
                </c:pt>
                <c:pt idx="7">
                  <c:v>70.739999999999995</c:v>
                </c:pt>
                <c:pt idx="8">
                  <c:v>63.28</c:v>
                </c:pt>
                <c:pt idx="9">
                  <c:v>56.48</c:v>
                </c:pt>
                <c:pt idx="10">
                  <c:v>58.05</c:v>
                </c:pt>
                <c:pt idx="11">
                  <c:v>59.04</c:v>
                </c:pt>
                <c:pt idx="12">
                  <c:v>59.42</c:v>
                </c:pt>
                <c:pt idx="13">
                  <c:v>53.19</c:v>
                </c:pt>
                <c:pt idx="14">
                  <c:v>47.61</c:v>
                </c:pt>
              </c:numCache>
            </c:numRef>
          </c:val>
          <c:smooth val="0"/>
        </c:ser>
        <c:dLbls>
          <c:showLegendKey val="0"/>
          <c:showVal val="0"/>
          <c:showCatName val="0"/>
          <c:showSerName val="0"/>
          <c:showPercent val="0"/>
          <c:showBubbleSize val="0"/>
        </c:dLbls>
        <c:marker val="1"/>
        <c:smooth val="0"/>
        <c:axId val="265124096"/>
        <c:axId val="265129984"/>
      </c:lineChart>
      <c:catAx>
        <c:axId val="265124096"/>
        <c:scaling>
          <c:orientation val="minMax"/>
        </c:scaling>
        <c:delete val="0"/>
        <c:axPos val="b"/>
        <c:numFmt formatCode="General" sourceLinked="1"/>
        <c:majorTickMark val="out"/>
        <c:minorTickMark val="none"/>
        <c:tickLblPos val="nextTo"/>
        <c:crossAx val="265129984"/>
        <c:crosses val="autoZero"/>
        <c:auto val="1"/>
        <c:lblAlgn val="ctr"/>
        <c:lblOffset val="100"/>
        <c:noMultiLvlLbl val="0"/>
      </c:catAx>
      <c:valAx>
        <c:axId val="2651299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5124096"/>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Grassland butterfly index - EU aggregate, 2010-2024 (Index, 1991=100)</a:t>
            </a:r>
            <a:endParaRPr lang="en-US" sz="1200" b="0"/>
          </a:p>
          <a:p>
            <a:pPr>
              <a:defRPr sz="1400">
                <a:latin typeface="Calibri"/>
                <a:ea typeface="Calibri"/>
                <a:cs typeface="Calibri"/>
              </a:defRPr>
            </a:pPr>
            <a:r>
              <a:rPr lang="en-US" sz="1200" b="0"/>
              <a:t>SDG ind 15_61: freq=Annual, statinfo=Unsmoothed estimate</a:t>
            </a:r>
          </a:p>
        </c:rich>
      </c:tx>
      <c:layout/>
      <c:overlay val="0"/>
    </c:title>
    <c:autoTitleDeleted val="0"/>
    <c:plotArea>
      <c:layout/>
      <c:lineChart>
        <c:grouping val="standard"/>
        <c:varyColors val="0"/>
        <c:ser>
          <c:idx val="0"/>
          <c:order val="0"/>
          <c:tx>
            <c:strRef>
              <c:f>'15_61'!$A$31</c:f>
              <c:strCache>
                <c:ptCount val="1"/>
                <c:pt idx="0">
                  <c:v>European Union (aggregate changing according to the context)</c:v>
                </c:pt>
              </c:strCache>
            </c:strRef>
          </c:tx>
          <c:cat>
            <c:numRef>
              <c:f>'15_61'!$B$30:$P$30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'15_61'!$B$31:$P$31</c:f>
              <c:numCache>
                <c:formatCode>General</c:formatCode>
                <c:ptCount val="15"/>
                <c:pt idx="0">
                  <c:v>67.819999999999993</c:v>
                </c:pt>
                <c:pt idx="1">
                  <c:v>60.18</c:v>
                </c:pt>
                <c:pt idx="2">
                  <c:v>52.74</c:v>
                </c:pt>
                <c:pt idx="3">
                  <c:v>64.11</c:v>
                </c:pt>
                <c:pt idx="4">
                  <c:v>71.44</c:v>
                </c:pt>
                <c:pt idx="5">
                  <c:v>55.4</c:v>
                </c:pt>
                <c:pt idx="6">
                  <c:v>55.63</c:v>
                </c:pt>
                <c:pt idx="7">
                  <c:v>65.8</c:v>
                </c:pt>
                <c:pt idx="8">
                  <c:v>58.86</c:v>
                </c:pt>
                <c:pt idx="9">
                  <c:v>52.54</c:v>
                </c:pt>
                <c:pt idx="10">
                  <c:v>54</c:v>
                </c:pt>
                <c:pt idx="11">
                  <c:v>54.92</c:v>
                </c:pt>
                <c:pt idx="12">
                  <c:v>55.27</c:v>
                </c:pt>
                <c:pt idx="13">
                  <c:v>49.47</c:v>
                </c:pt>
                <c:pt idx="14">
                  <c:v>44.28</c:v>
                </c:pt>
              </c:numCache>
            </c:numRef>
          </c:val>
          <c:smooth val="0"/>
        </c:ser>
        <c:dLbls>
          <c:showLegendKey val="0"/>
          <c:showVal val="0"/>
          <c:showCatName val="0"/>
          <c:showSerName val="0"/>
          <c:showPercent val="0"/>
          <c:showBubbleSize val="0"/>
        </c:dLbls>
        <c:marker val="1"/>
        <c:smooth val="0"/>
        <c:axId val="265743360"/>
        <c:axId val="265745152"/>
      </c:lineChart>
      <c:catAx>
        <c:axId val="265743360"/>
        <c:scaling>
          <c:orientation val="minMax"/>
        </c:scaling>
        <c:delete val="0"/>
        <c:axPos val="b"/>
        <c:numFmt formatCode="General" sourceLinked="1"/>
        <c:majorTickMark val="out"/>
        <c:minorTickMark val="none"/>
        <c:tickLblPos val="nextTo"/>
        <c:crossAx val="265745152"/>
        <c:crosses val="autoZero"/>
        <c:auto val="1"/>
        <c:lblAlgn val="ctr"/>
        <c:lblOffset val="100"/>
        <c:noMultiLvlLbl val="0"/>
      </c:catAx>
      <c:valAx>
        <c:axId val="2657451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5743360"/>
        <c:crosses val="autoZero"/>
        <c:crossBetween val="between"/>
      </c:valAx>
    </c:plotArea>
    <c:legend>
      <c:legendPos val="b"/>
      <c:layout/>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Grassland butterfly index - EU aggregate, 2010-2024 (Index, 2000=100)</a:t>
            </a:r>
            <a:endParaRPr sz="1200" b="0"/>
          </a:p>
          <a:p>
            <a:pPr>
              <a:defRPr sz="1400">
                <a:latin typeface="Calibri"/>
                <a:ea typeface="Calibri"/>
                <a:cs typeface="Calibri"/>
              </a:defRPr>
            </a:pPr>
            <a:r>
              <a:rPr sz="1200" b="0"/>
              <a:t>SDG ind 15_61: freq=Annual, statinfo=Smoothed estimate</a:t>
            </a:r>
          </a:p>
        </c:rich>
      </c:tx>
      <c:overlay val="0"/>
    </c:title>
    <c:autoTitleDeleted val="0"/>
    <c:plotArea>
      <c:layout/>
      <c:lineChart>
        <c:grouping val="standard"/>
        <c:varyColors val="0"/>
        <c:ser>
          <c:idx val="0"/>
          <c:order val="0"/>
          <c:tx>
            <c:strRef>
              <c:f>'15_61'!$A$39</c:f>
              <c:strCache>
                <c:ptCount val="1"/>
                <c:pt idx="0">
                  <c:v>European Union (aggregate changing according to the context)</c:v>
                </c:pt>
              </c:strCache>
            </c:strRef>
          </c:tx>
          <c:cat>
            <c:numRef>
              <c:f>'15_61'!$B$38:$P$38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'15_61'!$B$39:$P$39</c:f>
              <c:numCache>
                <c:formatCode>General</c:formatCode>
                <c:ptCount val="15"/>
                <c:pt idx="0">
                  <c:v>82.49</c:v>
                </c:pt>
                <c:pt idx="1">
                  <c:v>82.22</c:v>
                </c:pt>
                <c:pt idx="2">
                  <c:v>81.77</c:v>
                </c:pt>
                <c:pt idx="3">
                  <c:v>81.27</c:v>
                </c:pt>
                <c:pt idx="4">
                  <c:v>80.86</c:v>
                </c:pt>
                <c:pt idx="5">
                  <c:v>80.27</c:v>
                </c:pt>
                <c:pt idx="6">
                  <c:v>79.25</c:v>
                </c:pt>
                <c:pt idx="7">
                  <c:v>77.900000000000006</c:v>
                </c:pt>
                <c:pt idx="8">
                  <c:v>76.400000000000006</c:v>
                </c:pt>
                <c:pt idx="9">
                  <c:v>74.72</c:v>
                </c:pt>
                <c:pt idx="10">
                  <c:v>72.819999999999993</c:v>
                </c:pt>
                <c:pt idx="11">
                  <c:v>70.7</c:v>
                </c:pt>
                <c:pt idx="12">
                  <c:v>68.42</c:v>
                </c:pt>
                <c:pt idx="13">
                  <c:v>66.010000000000005</c:v>
                </c:pt>
                <c:pt idx="14">
                  <c:v>63.49</c:v>
                </c:pt>
              </c:numCache>
            </c:numRef>
          </c:val>
          <c:smooth val="0"/>
        </c:ser>
        <c:dLbls>
          <c:showLegendKey val="0"/>
          <c:showVal val="0"/>
          <c:showCatName val="0"/>
          <c:showSerName val="0"/>
          <c:showPercent val="0"/>
          <c:showBubbleSize val="0"/>
        </c:dLbls>
        <c:marker val="1"/>
        <c:smooth val="0"/>
        <c:axId val="266307072"/>
        <c:axId val="266308608"/>
      </c:lineChart>
      <c:catAx>
        <c:axId val="266307072"/>
        <c:scaling>
          <c:orientation val="minMax"/>
        </c:scaling>
        <c:delete val="0"/>
        <c:axPos val="b"/>
        <c:numFmt formatCode="General" sourceLinked="1"/>
        <c:majorTickMark val="out"/>
        <c:minorTickMark val="none"/>
        <c:tickLblPos val="nextTo"/>
        <c:crossAx val="266308608"/>
        <c:crosses val="autoZero"/>
        <c:auto val="1"/>
        <c:lblAlgn val="ctr"/>
        <c:lblOffset val="100"/>
        <c:noMultiLvlLbl val="0"/>
      </c:catAx>
      <c:valAx>
        <c:axId val="2663086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6307072"/>
        <c:crosses val="autoZero"/>
        <c:crossBetween val="between"/>
      </c:valAx>
    </c:plotArea>
    <c:legend>
      <c:legendPos val="b"/>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Grassland butterfly index - EU aggregate, 2010-2024 (Index, 1991=100)</a:t>
            </a:r>
            <a:endParaRPr sz="1200" b="0"/>
          </a:p>
          <a:p>
            <a:pPr>
              <a:defRPr sz="1400">
                <a:latin typeface="Calibri"/>
                <a:ea typeface="Calibri"/>
                <a:cs typeface="Calibri"/>
              </a:defRPr>
            </a:pPr>
            <a:r>
              <a:rPr sz="1200" b="0"/>
              <a:t>SDG ind 15_61: freq=Annual, statinfo=Smoothed estimate</a:t>
            </a:r>
          </a:p>
        </c:rich>
      </c:tx>
      <c:overlay val="0"/>
    </c:title>
    <c:autoTitleDeleted val="0"/>
    <c:plotArea>
      <c:layout/>
      <c:lineChart>
        <c:grouping val="standard"/>
        <c:varyColors val="0"/>
        <c:ser>
          <c:idx val="0"/>
          <c:order val="0"/>
          <c:tx>
            <c:strRef>
              <c:f>'15_61'!$A$47</c:f>
              <c:strCache>
                <c:ptCount val="1"/>
                <c:pt idx="0">
                  <c:v>European Union (aggregate changing according to the context)</c:v>
                </c:pt>
              </c:strCache>
            </c:strRef>
          </c:tx>
          <c:cat>
            <c:numRef>
              <c:f>'15_61'!$B$46:$P$46</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'15_61'!$B$47:$P$47</c:f>
              <c:numCache>
                <c:formatCode>General</c:formatCode>
                <c:ptCount val="15"/>
                <c:pt idx="0">
                  <c:v>68.41</c:v>
                </c:pt>
                <c:pt idx="1">
                  <c:v>68.180000000000007</c:v>
                </c:pt>
                <c:pt idx="2">
                  <c:v>67.8</c:v>
                </c:pt>
                <c:pt idx="3">
                  <c:v>67.39</c:v>
                </c:pt>
                <c:pt idx="4">
                  <c:v>67.05</c:v>
                </c:pt>
                <c:pt idx="5">
                  <c:v>66.56</c:v>
                </c:pt>
                <c:pt idx="6">
                  <c:v>65.72</c:v>
                </c:pt>
                <c:pt idx="7">
                  <c:v>64.599999999999994</c:v>
                </c:pt>
                <c:pt idx="8">
                  <c:v>63.35</c:v>
                </c:pt>
                <c:pt idx="9">
                  <c:v>61.96</c:v>
                </c:pt>
                <c:pt idx="10">
                  <c:v>60.38</c:v>
                </c:pt>
                <c:pt idx="11">
                  <c:v>58.63</c:v>
                </c:pt>
                <c:pt idx="12">
                  <c:v>56.74</c:v>
                </c:pt>
                <c:pt idx="13">
                  <c:v>54.74</c:v>
                </c:pt>
                <c:pt idx="14">
                  <c:v>52.65</c:v>
                </c:pt>
              </c:numCache>
            </c:numRef>
          </c:val>
          <c:smooth val="0"/>
        </c:ser>
        <c:dLbls>
          <c:showLegendKey val="0"/>
          <c:showVal val="0"/>
          <c:showCatName val="0"/>
          <c:showSerName val="0"/>
          <c:showPercent val="0"/>
          <c:showBubbleSize val="0"/>
        </c:dLbls>
        <c:marker val="1"/>
        <c:smooth val="0"/>
        <c:axId val="266394624"/>
        <c:axId val="266400512"/>
      </c:lineChart>
      <c:catAx>
        <c:axId val="266394624"/>
        <c:scaling>
          <c:orientation val="minMax"/>
        </c:scaling>
        <c:delete val="0"/>
        <c:axPos val="b"/>
        <c:numFmt formatCode="General" sourceLinked="1"/>
        <c:majorTickMark val="out"/>
        <c:minorTickMark val="none"/>
        <c:tickLblPos val="nextTo"/>
        <c:crossAx val="266400512"/>
        <c:crosses val="autoZero"/>
        <c:auto val="1"/>
        <c:lblAlgn val="ctr"/>
        <c:lblOffset val="100"/>
        <c:noMultiLvlLbl val="0"/>
      </c:catAx>
      <c:valAx>
        <c:axId val="2664005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6394624"/>
        <c:crosses val="autoZero"/>
        <c:crossBetween val="between"/>
      </c:valAx>
    </c:plotArea>
    <c:legend>
      <c:legendPos val="b"/>
      <c:overlay val="0"/>
    </c:legend>
    <c:plotVisOnly val="1"/>
    <c:dispBlanksAs val="gap"/>
    <c:showDLblsOverMax val="0"/>
  </c:chart>
  <c:spPr>
    <a:ln>
      <a:solidFill>
        <a:srgbClr val="56C02B"/>
      </a:solidFill>
      <a:prstDash val="solid"/>
    </a:ln>
  </c:sp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Standardised death rate due to homicide by sex, 2010-2023 (Rate)</a:t>
            </a:r>
            <a:endParaRPr lang="en-US" sz="1200" b="0"/>
          </a:p>
          <a:p>
            <a:pPr>
              <a:defRPr sz="1400">
                <a:latin typeface="Calibri"/>
                <a:ea typeface="Calibri"/>
                <a:cs typeface="Calibri"/>
              </a:defRPr>
            </a:pPr>
            <a:r>
              <a:rPr lang="en-US" sz="1200" b="0"/>
              <a:t>SDG ind 16_10: freq=Annual, icd10=Assault, sex=Total, age=Total</a:t>
            </a:r>
          </a:p>
        </c:rich>
      </c:tx>
      <c:layout/>
      <c:overlay val="0"/>
    </c:title>
    <c:autoTitleDeleted val="0"/>
    <c:plotArea>
      <c:layout/>
      <c:lineChart>
        <c:grouping val="standard"/>
        <c:varyColors val="0"/>
        <c:ser>
          <c:idx val="0"/>
          <c:order val="0"/>
          <c:tx>
            <c:strRef>
              <c:f>'16_10'!$A$23</c:f>
              <c:strCache>
                <c:ptCount val="1"/>
                <c:pt idx="0">
                  <c:v>European Union - 27 countries (from 2020)</c:v>
                </c:pt>
              </c:strCache>
            </c:strRef>
          </c:tx>
          <c:cat>
            <c:numRef>
              <c:f>'16_10'!$B$22:$O$22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'16_10'!$B$23:$O$23</c:f>
              <c:numCache>
                <c:formatCode>General</c:formatCode>
                <c:ptCount val="14"/>
                <c:pt idx="0">
                  <c:v>1</c:v>
                </c:pt>
                <c:pt idx="1">
                  <c:v>0.94</c:v>
                </c:pt>
                <c:pt idx="2">
                  <c:v>0.9</c:v>
                </c:pt>
                <c:pt idx="3">
                  <c:v>0.86</c:v>
                </c:pt>
                <c:pt idx="4">
                  <c:v>0.78</c:v>
                </c:pt>
                <c:pt idx="5">
                  <c:v>0.76</c:v>
                </c:pt>
                <c:pt idx="6">
                  <c:v>0.69</c:v>
                </c:pt>
                <c:pt idx="7">
                  <c:v>0.68</c:v>
                </c:pt>
                <c:pt idx="8">
                  <c:v>0.67</c:v>
                </c:pt>
                <c:pt idx="9">
                  <c:v>0.66</c:v>
                </c:pt>
                <c:pt idx="10">
                  <c:v>0.67</c:v>
                </c:pt>
                <c:pt idx="11">
                  <c:v>0.65</c:v>
                </c:pt>
                <c:pt idx="12">
                  <c:v>0.66</c:v>
                </c:pt>
                <c:pt idx="13">
                  <c:v>0.65</c:v>
                </c:pt>
              </c:numCache>
            </c:numRef>
          </c:val>
          <c:smooth val="0"/>
        </c:ser>
        <c:ser>
          <c:idx val="1"/>
          <c:order val="1"/>
          <c:tx>
            <c:strRef>
              <c:f>'16_10'!$A$24</c:f>
              <c:strCache>
                <c:ptCount val="1"/>
                <c:pt idx="0">
                  <c:v>Netherlands</c:v>
                </c:pt>
              </c:strCache>
            </c:strRef>
          </c:tx>
          <c:cat>
            <c:numRef>
              <c:f>'16_10'!$B$22:$O$22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'16_10'!$B$24:$O$24</c:f>
              <c:numCache>
                <c:formatCode>General</c:formatCode>
                <c:ptCount val="14"/>
                <c:pt idx="0">
                  <c:v>0.9</c:v>
                </c:pt>
                <c:pt idx="1">
                  <c:v>0.85</c:v>
                </c:pt>
                <c:pt idx="2">
                  <c:v>0.84</c:v>
                </c:pt>
                <c:pt idx="3">
                  <c:v>0.79</c:v>
                </c:pt>
                <c:pt idx="4">
                  <c:v>0.79</c:v>
                </c:pt>
                <c:pt idx="5">
                  <c:v>0.65</c:v>
                </c:pt>
                <c:pt idx="6">
                  <c:v>0.62</c:v>
                </c:pt>
                <c:pt idx="7">
                  <c:v>0.78</c:v>
                </c:pt>
                <c:pt idx="8">
                  <c:v>0.6</c:v>
                </c:pt>
                <c:pt idx="9">
                  <c:v>0.64</c:v>
                </c:pt>
                <c:pt idx="10">
                  <c:v>0.62</c:v>
                </c:pt>
                <c:pt idx="11">
                  <c:v>0.67</c:v>
                </c:pt>
                <c:pt idx="12">
                  <c:v>0.74</c:v>
                </c:pt>
                <c:pt idx="13">
                  <c:v>0.61</c:v>
                </c:pt>
              </c:numCache>
            </c:numRef>
          </c:val>
          <c:smooth val="0"/>
        </c:ser>
        <c:ser>
          <c:idx val="2"/>
          <c:order val="2"/>
          <c:tx>
            <c:strRef>
              <c:f>'16_10'!$A$25</c:f>
              <c:strCache>
                <c:ptCount val="1"/>
                <c:pt idx="0">
                  <c:v>Poland</c:v>
                </c:pt>
              </c:strCache>
            </c:strRef>
          </c:tx>
          <c:cat>
            <c:numRef>
              <c:f>'16_10'!$B$22:$O$22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'16_10'!$B$25:$O$25</c:f>
              <c:numCache>
                <c:formatCode>General</c:formatCode>
                <c:ptCount val="14"/>
                <c:pt idx="0">
                  <c:v>0.9</c:v>
                </c:pt>
                <c:pt idx="1">
                  <c:v>1.08</c:v>
                </c:pt>
                <c:pt idx="2">
                  <c:v>0.99</c:v>
                </c:pt>
                <c:pt idx="3">
                  <c:v>1.1200000000000001</c:v>
                </c:pt>
                <c:pt idx="4">
                  <c:v>0.89</c:v>
                </c:pt>
                <c:pt idx="5">
                  <c:v>0.78</c:v>
                </c:pt>
                <c:pt idx="6">
                  <c:v>0.76</c:v>
                </c:pt>
                <c:pt idx="7">
                  <c:v>0.7</c:v>
                </c:pt>
                <c:pt idx="8">
                  <c:v>0.54</c:v>
                </c:pt>
                <c:pt idx="9">
                  <c:v>0.67</c:v>
                </c:pt>
                <c:pt idx="10">
                  <c:v>0.57999999999999996</c:v>
                </c:pt>
                <c:pt idx="11">
                  <c:v>0.59</c:v>
                </c:pt>
                <c:pt idx="12">
                  <c:v>0.51</c:v>
                </c:pt>
                <c:pt idx="13">
                  <c:v>0.53</c:v>
                </c:pt>
              </c:numCache>
            </c:numRef>
          </c:val>
          <c:smooth val="0"/>
        </c:ser>
        <c:ser>
          <c:idx val="3"/>
          <c:order val="3"/>
          <c:tx>
            <c:strRef>
              <c:f>'16_10'!$A$26</c:f>
              <c:strCache>
                <c:ptCount val="1"/>
                <c:pt idx="0">
                  <c:v>Serbia</c:v>
                </c:pt>
              </c:strCache>
            </c:strRef>
          </c:tx>
          <c:cat>
            <c:numRef>
              <c:f>'16_10'!$B$22:$O$22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'16_10'!$B$26:$O$26</c:f>
              <c:numCache>
                <c:formatCode>General</c:formatCode>
                <c:ptCount val="14"/>
                <c:pt idx="0">
                  <c:v>0</c:v>
                </c:pt>
                <c:pt idx="1">
                  <c:v>1.73</c:v>
                </c:pt>
                <c:pt idx="2">
                  <c:v>1.59</c:v>
                </c:pt>
                <c:pt idx="3">
                  <c:v>2.12</c:v>
                </c:pt>
                <c:pt idx="4">
                  <c:v>1.69</c:v>
                </c:pt>
                <c:pt idx="5">
                  <c:v>1.43</c:v>
                </c:pt>
                <c:pt idx="6">
                  <c:v>1.75</c:v>
                </c:pt>
                <c:pt idx="7">
                  <c:v>1.29</c:v>
                </c:pt>
                <c:pt idx="8">
                  <c:v>1.42</c:v>
                </c:pt>
                <c:pt idx="9">
                  <c:v>1.23</c:v>
                </c:pt>
                <c:pt idx="10">
                  <c:v>1.31</c:v>
                </c:pt>
                <c:pt idx="11">
                  <c:v>1.02</c:v>
                </c:pt>
                <c:pt idx="12">
                  <c:v>0.79</c:v>
                </c:pt>
                <c:pt idx="13">
                  <c:v>1.44</c:v>
                </c:pt>
              </c:numCache>
            </c:numRef>
          </c:val>
          <c:smooth val="0"/>
        </c:ser>
        <c:dLbls>
          <c:showLegendKey val="0"/>
          <c:showVal val="0"/>
          <c:showCatName val="0"/>
          <c:showSerName val="0"/>
          <c:showPercent val="0"/>
          <c:showBubbleSize val="0"/>
        </c:dLbls>
        <c:marker val="1"/>
        <c:smooth val="0"/>
        <c:axId val="266599808"/>
        <c:axId val="266605696"/>
      </c:lineChart>
      <c:catAx>
        <c:axId val="266599808"/>
        <c:scaling>
          <c:orientation val="minMax"/>
        </c:scaling>
        <c:delete val="0"/>
        <c:axPos val="b"/>
        <c:numFmt formatCode="General" sourceLinked="1"/>
        <c:majorTickMark val="out"/>
        <c:minorTickMark val="none"/>
        <c:tickLblPos val="nextTo"/>
        <c:crossAx val="266605696"/>
        <c:crosses val="autoZero"/>
        <c:auto val="1"/>
        <c:lblAlgn val="ctr"/>
        <c:lblOffset val="100"/>
        <c:noMultiLvlLbl val="0"/>
      </c:catAx>
      <c:valAx>
        <c:axId val="2666056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659980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Standardised death rate due to homicide by sex, 2010-2023 (Rate)</a:t>
            </a:r>
            <a:endParaRPr lang="en-US" sz="1200" b="0"/>
          </a:p>
          <a:p>
            <a:pPr>
              <a:defRPr sz="1400">
                <a:latin typeface="Calibri"/>
                <a:ea typeface="Calibri"/>
                <a:cs typeface="Calibri"/>
              </a:defRPr>
            </a:pPr>
            <a:r>
              <a:rPr lang="en-US" sz="1200" b="0"/>
              <a:t>SDG ind 16_10: freq=Annual, icd10=Assault, sex=Males, age=Total</a:t>
            </a:r>
          </a:p>
        </c:rich>
      </c:tx>
      <c:layout/>
      <c:overlay val="0"/>
    </c:title>
    <c:autoTitleDeleted val="0"/>
    <c:plotArea>
      <c:layout/>
      <c:lineChart>
        <c:grouping val="standard"/>
        <c:varyColors val="0"/>
        <c:ser>
          <c:idx val="0"/>
          <c:order val="0"/>
          <c:tx>
            <c:strRef>
              <c:f>'16_10'!$A$34</c:f>
              <c:strCache>
                <c:ptCount val="1"/>
                <c:pt idx="0">
                  <c:v>European Union - 27 countries (from 2020)</c:v>
                </c:pt>
              </c:strCache>
            </c:strRef>
          </c:tx>
          <c:cat>
            <c:numRef>
              <c:f>'16_10'!$B$33:$O$33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'16_10'!$B$34:$O$34</c:f>
              <c:numCache>
                <c:formatCode>General</c:formatCode>
                <c:ptCount val="14"/>
                <c:pt idx="0">
                  <c:v>1.3</c:v>
                </c:pt>
                <c:pt idx="1">
                  <c:v>1.28</c:v>
                </c:pt>
                <c:pt idx="2">
                  <c:v>1.22</c:v>
                </c:pt>
                <c:pt idx="3">
                  <c:v>1.1100000000000001</c:v>
                </c:pt>
                <c:pt idx="4">
                  <c:v>1.03</c:v>
                </c:pt>
                <c:pt idx="5">
                  <c:v>0.99</c:v>
                </c:pt>
                <c:pt idx="6">
                  <c:v>0.92</c:v>
                </c:pt>
                <c:pt idx="7">
                  <c:v>0.89</c:v>
                </c:pt>
                <c:pt idx="8">
                  <c:v>0.9</c:v>
                </c:pt>
                <c:pt idx="9">
                  <c:v>0.89</c:v>
                </c:pt>
                <c:pt idx="10">
                  <c:v>0.9</c:v>
                </c:pt>
                <c:pt idx="11">
                  <c:v>0.87</c:v>
                </c:pt>
                <c:pt idx="12">
                  <c:v>0.88</c:v>
                </c:pt>
                <c:pt idx="13">
                  <c:v>0.89</c:v>
                </c:pt>
              </c:numCache>
            </c:numRef>
          </c:val>
          <c:smooth val="0"/>
        </c:ser>
        <c:ser>
          <c:idx val="1"/>
          <c:order val="1"/>
          <c:tx>
            <c:strRef>
              <c:f>'16_10'!$A$35</c:f>
              <c:strCache>
                <c:ptCount val="1"/>
                <c:pt idx="0">
                  <c:v>Netherlands</c:v>
                </c:pt>
              </c:strCache>
            </c:strRef>
          </c:tx>
          <c:cat>
            <c:numRef>
              <c:f>'16_10'!$B$33:$O$33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'16_10'!$B$35:$O$35</c:f>
              <c:numCache>
                <c:formatCode>General</c:formatCode>
                <c:ptCount val="14"/>
                <c:pt idx="0">
                  <c:v>1.1000000000000001</c:v>
                </c:pt>
                <c:pt idx="1">
                  <c:v>1.08</c:v>
                </c:pt>
                <c:pt idx="2">
                  <c:v>1.1299999999999999</c:v>
                </c:pt>
                <c:pt idx="3">
                  <c:v>0.89</c:v>
                </c:pt>
                <c:pt idx="4">
                  <c:v>1.21</c:v>
                </c:pt>
                <c:pt idx="5">
                  <c:v>0.8</c:v>
                </c:pt>
                <c:pt idx="6">
                  <c:v>0.81</c:v>
                </c:pt>
                <c:pt idx="7">
                  <c:v>1.06</c:v>
                </c:pt>
                <c:pt idx="8">
                  <c:v>0.78</c:v>
                </c:pt>
                <c:pt idx="9">
                  <c:v>0.79</c:v>
                </c:pt>
                <c:pt idx="10">
                  <c:v>0.73</c:v>
                </c:pt>
                <c:pt idx="11">
                  <c:v>0.9</c:v>
                </c:pt>
                <c:pt idx="12">
                  <c:v>0.95</c:v>
                </c:pt>
                <c:pt idx="13">
                  <c:v>0.76</c:v>
                </c:pt>
              </c:numCache>
            </c:numRef>
          </c:val>
          <c:smooth val="0"/>
        </c:ser>
        <c:ser>
          <c:idx val="2"/>
          <c:order val="2"/>
          <c:tx>
            <c:strRef>
              <c:f>'16_10'!$A$36</c:f>
              <c:strCache>
                <c:ptCount val="1"/>
                <c:pt idx="0">
                  <c:v>Poland</c:v>
                </c:pt>
              </c:strCache>
            </c:strRef>
          </c:tx>
          <c:cat>
            <c:numRef>
              <c:f>'16_10'!$B$33:$O$33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'16_10'!$B$36:$O$36</c:f>
              <c:numCache>
                <c:formatCode>General</c:formatCode>
                <c:ptCount val="14"/>
                <c:pt idx="0">
                  <c:v>1.3</c:v>
                </c:pt>
                <c:pt idx="1">
                  <c:v>1.58</c:v>
                </c:pt>
                <c:pt idx="2">
                  <c:v>1.52</c:v>
                </c:pt>
                <c:pt idx="3">
                  <c:v>1.65</c:v>
                </c:pt>
                <c:pt idx="4">
                  <c:v>1.34</c:v>
                </c:pt>
                <c:pt idx="5">
                  <c:v>1.1399999999999999</c:v>
                </c:pt>
                <c:pt idx="6">
                  <c:v>1.1299999999999999</c:v>
                </c:pt>
                <c:pt idx="7">
                  <c:v>1.03</c:v>
                </c:pt>
                <c:pt idx="8">
                  <c:v>0.85</c:v>
                </c:pt>
                <c:pt idx="9">
                  <c:v>1.03</c:v>
                </c:pt>
                <c:pt idx="10">
                  <c:v>0.86</c:v>
                </c:pt>
                <c:pt idx="11">
                  <c:v>0.89</c:v>
                </c:pt>
                <c:pt idx="12">
                  <c:v>0.73</c:v>
                </c:pt>
                <c:pt idx="13">
                  <c:v>0.75</c:v>
                </c:pt>
              </c:numCache>
            </c:numRef>
          </c:val>
          <c:smooth val="0"/>
        </c:ser>
        <c:ser>
          <c:idx val="3"/>
          <c:order val="3"/>
          <c:tx>
            <c:strRef>
              <c:f>'16_10'!$A$37</c:f>
              <c:strCache>
                <c:ptCount val="1"/>
                <c:pt idx="0">
                  <c:v>Serbia</c:v>
                </c:pt>
              </c:strCache>
            </c:strRef>
          </c:tx>
          <c:cat>
            <c:numRef>
              <c:f>'16_10'!$B$33:$O$33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'16_10'!$B$37:$O$37</c:f>
              <c:numCache>
                <c:formatCode>General</c:formatCode>
                <c:ptCount val="14"/>
                <c:pt idx="0">
                  <c:v>0</c:v>
                </c:pt>
                <c:pt idx="1">
                  <c:v>2.56</c:v>
                </c:pt>
                <c:pt idx="2">
                  <c:v>2.2599999999999998</c:v>
                </c:pt>
                <c:pt idx="3">
                  <c:v>2.74</c:v>
                </c:pt>
                <c:pt idx="4">
                  <c:v>2.7</c:v>
                </c:pt>
                <c:pt idx="5">
                  <c:v>1.8</c:v>
                </c:pt>
                <c:pt idx="6">
                  <c:v>2.35</c:v>
                </c:pt>
                <c:pt idx="7">
                  <c:v>1.64</c:v>
                </c:pt>
                <c:pt idx="8">
                  <c:v>2.0099999999999998</c:v>
                </c:pt>
                <c:pt idx="9">
                  <c:v>1.63</c:v>
                </c:pt>
                <c:pt idx="10">
                  <c:v>1.89</c:v>
                </c:pt>
                <c:pt idx="11">
                  <c:v>1.18</c:v>
                </c:pt>
                <c:pt idx="12">
                  <c:v>0.92</c:v>
                </c:pt>
                <c:pt idx="13">
                  <c:v>1.79</c:v>
                </c:pt>
              </c:numCache>
            </c:numRef>
          </c:val>
          <c:smooth val="0"/>
        </c:ser>
        <c:dLbls>
          <c:showLegendKey val="0"/>
          <c:showVal val="0"/>
          <c:showCatName val="0"/>
          <c:showSerName val="0"/>
          <c:showPercent val="0"/>
          <c:showBubbleSize val="0"/>
        </c:dLbls>
        <c:marker val="1"/>
        <c:smooth val="0"/>
        <c:axId val="259499904"/>
        <c:axId val="259501440"/>
      </c:lineChart>
      <c:catAx>
        <c:axId val="259499904"/>
        <c:scaling>
          <c:orientation val="minMax"/>
        </c:scaling>
        <c:delete val="0"/>
        <c:axPos val="b"/>
        <c:numFmt formatCode="General" sourceLinked="1"/>
        <c:majorTickMark val="out"/>
        <c:minorTickMark val="none"/>
        <c:tickLblPos val="nextTo"/>
        <c:crossAx val="259501440"/>
        <c:crosses val="autoZero"/>
        <c:auto val="1"/>
        <c:lblAlgn val="ctr"/>
        <c:lblOffset val="100"/>
        <c:noMultiLvlLbl val="0"/>
      </c:catAx>
      <c:valAx>
        <c:axId val="2595014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9499904"/>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Standardised death rate due to homicide by sex, 2010-2023 (Rate)</a:t>
            </a:r>
            <a:endParaRPr sz="1200" b="0"/>
          </a:p>
          <a:p>
            <a:pPr>
              <a:defRPr sz="1400">
                <a:latin typeface="Calibri"/>
                <a:ea typeface="Calibri"/>
                <a:cs typeface="Calibri"/>
              </a:defRPr>
            </a:pPr>
            <a:r>
              <a:rPr sz="1200" b="0"/>
              <a:t>SDG ind 16_10: freq=Annual, icd10=Assault, sex=Females, age=Total</a:t>
            </a:r>
          </a:p>
        </c:rich>
      </c:tx>
      <c:overlay val="0"/>
    </c:title>
    <c:autoTitleDeleted val="0"/>
    <c:plotArea>
      <c:layout/>
      <c:lineChart>
        <c:grouping val="standard"/>
        <c:varyColors val="0"/>
        <c:ser>
          <c:idx val="0"/>
          <c:order val="0"/>
          <c:tx>
            <c:strRef>
              <c:f>'16_10'!$A$45</c:f>
              <c:strCache>
                <c:ptCount val="1"/>
                <c:pt idx="0">
                  <c:v>European Union - 27 countries (from 2020)</c:v>
                </c:pt>
              </c:strCache>
            </c:strRef>
          </c:tx>
          <c:cat>
            <c:numRef>
              <c:f>'16_10'!$B$44:$O$44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'16_10'!$B$45:$O$45</c:f>
              <c:numCache>
                <c:formatCode>General</c:formatCode>
                <c:ptCount val="14"/>
                <c:pt idx="0">
                  <c:v>0.7</c:v>
                </c:pt>
                <c:pt idx="1">
                  <c:v>0.62</c:v>
                </c:pt>
                <c:pt idx="2">
                  <c:v>0.59</c:v>
                </c:pt>
                <c:pt idx="3">
                  <c:v>0.61</c:v>
                </c:pt>
                <c:pt idx="4">
                  <c:v>0.53</c:v>
                </c:pt>
                <c:pt idx="5">
                  <c:v>0.54</c:v>
                </c:pt>
                <c:pt idx="6">
                  <c:v>0.47</c:v>
                </c:pt>
                <c:pt idx="7">
                  <c:v>0.47</c:v>
                </c:pt>
                <c:pt idx="8">
                  <c:v>0.44</c:v>
                </c:pt>
                <c:pt idx="9">
                  <c:v>0.44</c:v>
                </c:pt>
                <c:pt idx="10">
                  <c:v>0.44</c:v>
                </c:pt>
                <c:pt idx="11">
                  <c:v>0.43</c:v>
                </c:pt>
                <c:pt idx="12">
                  <c:v>0.44</c:v>
                </c:pt>
                <c:pt idx="13">
                  <c:v>0.41</c:v>
                </c:pt>
              </c:numCache>
            </c:numRef>
          </c:val>
          <c:smooth val="0"/>
        </c:ser>
        <c:ser>
          <c:idx val="1"/>
          <c:order val="1"/>
          <c:tx>
            <c:strRef>
              <c:f>'16_10'!$A$46</c:f>
              <c:strCache>
                <c:ptCount val="1"/>
                <c:pt idx="0">
                  <c:v>Netherlands</c:v>
                </c:pt>
              </c:strCache>
            </c:strRef>
          </c:tx>
          <c:cat>
            <c:numRef>
              <c:f>'16_10'!$B$44:$O$44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'16_10'!$B$46:$O$46</c:f>
              <c:numCache>
                <c:formatCode>General</c:formatCode>
                <c:ptCount val="14"/>
                <c:pt idx="0">
                  <c:v>0.7</c:v>
                </c:pt>
                <c:pt idx="1">
                  <c:v>0.61</c:v>
                </c:pt>
                <c:pt idx="2">
                  <c:v>0.56999999999999995</c:v>
                </c:pt>
                <c:pt idx="3">
                  <c:v>0.67</c:v>
                </c:pt>
                <c:pt idx="4">
                  <c:v>0.37</c:v>
                </c:pt>
                <c:pt idx="5">
                  <c:v>0.5</c:v>
                </c:pt>
                <c:pt idx="6">
                  <c:v>0.41</c:v>
                </c:pt>
                <c:pt idx="7">
                  <c:v>0.5</c:v>
                </c:pt>
                <c:pt idx="8">
                  <c:v>0.44</c:v>
                </c:pt>
                <c:pt idx="9">
                  <c:v>0.49</c:v>
                </c:pt>
                <c:pt idx="10">
                  <c:v>0.5</c:v>
                </c:pt>
                <c:pt idx="11">
                  <c:v>0.43</c:v>
                </c:pt>
                <c:pt idx="12">
                  <c:v>0.52</c:v>
                </c:pt>
                <c:pt idx="13">
                  <c:v>0.46</c:v>
                </c:pt>
              </c:numCache>
            </c:numRef>
          </c:val>
          <c:smooth val="0"/>
        </c:ser>
        <c:ser>
          <c:idx val="2"/>
          <c:order val="2"/>
          <c:tx>
            <c:strRef>
              <c:f>'16_10'!$A$47</c:f>
              <c:strCache>
                <c:ptCount val="1"/>
                <c:pt idx="0">
                  <c:v>Poland</c:v>
                </c:pt>
              </c:strCache>
            </c:strRef>
          </c:tx>
          <c:cat>
            <c:numRef>
              <c:f>'16_10'!$B$44:$O$44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'16_10'!$B$47:$O$47</c:f>
              <c:numCache>
                <c:formatCode>General</c:formatCode>
                <c:ptCount val="14"/>
                <c:pt idx="0">
                  <c:v>0.6</c:v>
                </c:pt>
                <c:pt idx="1">
                  <c:v>0.64</c:v>
                </c:pt>
                <c:pt idx="2">
                  <c:v>0.51</c:v>
                </c:pt>
                <c:pt idx="3">
                  <c:v>0.62</c:v>
                </c:pt>
                <c:pt idx="4">
                  <c:v>0.45</c:v>
                </c:pt>
                <c:pt idx="5">
                  <c:v>0.45</c:v>
                </c:pt>
                <c:pt idx="6">
                  <c:v>0.41</c:v>
                </c:pt>
                <c:pt idx="7">
                  <c:v>0.38</c:v>
                </c:pt>
                <c:pt idx="8">
                  <c:v>0.26</c:v>
                </c:pt>
                <c:pt idx="9">
                  <c:v>0.33</c:v>
                </c:pt>
                <c:pt idx="10">
                  <c:v>0.3</c:v>
                </c:pt>
                <c:pt idx="11">
                  <c:v>0.3</c:v>
                </c:pt>
                <c:pt idx="12">
                  <c:v>0.3</c:v>
                </c:pt>
                <c:pt idx="13">
                  <c:v>0.32</c:v>
                </c:pt>
              </c:numCache>
            </c:numRef>
          </c:val>
          <c:smooth val="0"/>
        </c:ser>
        <c:ser>
          <c:idx val="3"/>
          <c:order val="3"/>
          <c:tx>
            <c:strRef>
              <c:f>'16_10'!$A$48</c:f>
              <c:strCache>
                <c:ptCount val="1"/>
                <c:pt idx="0">
                  <c:v>Serbia</c:v>
                </c:pt>
              </c:strCache>
            </c:strRef>
          </c:tx>
          <c:cat>
            <c:numRef>
              <c:f>'16_10'!$B$44:$O$44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'16_10'!$B$48:$O$48</c:f>
              <c:numCache>
                <c:formatCode>General</c:formatCode>
                <c:ptCount val="14"/>
                <c:pt idx="0">
                  <c:v>0</c:v>
                </c:pt>
                <c:pt idx="1">
                  <c:v>0.96</c:v>
                </c:pt>
                <c:pt idx="2">
                  <c:v>0.94</c:v>
                </c:pt>
                <c:pt idx="3">
                  <c:v>1.5</c:v>
                </c:pt>
                <c:pt idx="4">
                  <c:v>0.84</c:v>
                </c:pt>
                <c:pt idx="5">
                  <c:v>1.04</c:v>
                </c:pt>
                <c:pt idx="6">
                  <c:v>1.24</c:v>
                </c:pt>
                <c:pt idx="7">
                  <c:v>0.92</c:v>
                </c:pt>
                <c:pt idx="8">
                  <c:v>0.82</c:v>
                </c:pt>
                <c:pt idx="9">
                  <c:v>0.84</c:v>
                </c:pt>
                <c:pt idx="10">
                  <c:v>0.76</c:v>
                </c:pt>
                <c:pt idx="11">
                  <c:v>0.86</c:v>
                </c:pt>
                <c:pt idx="12">
                  <c:v>0.67</c:v>
                </c:pt>
                <c:pt idx="13">
                  <c:v>1.08</c:v>
                </c:pt>
              </c:numCache>
            </c:numRef>
          </c:val>
          <c:smooth val="0"/>
        </c:ser>
        <c:dLbls>
          <c:showLegendKey val="0"/>
          <c:showVal val="0"/>
          <c:showCatName val="0"/>
          <c:showSerName val="0"/>
          <c:showPercent val="0"/>
          <c:showBubbleSize val="0"/>
        </c:dLbls>
        <c:marker val="1"/>
        <c:smooth val="0"/>
        <c:axId val="266082560"/>
        <c:axId val="266087808"/>
      </c:lineChart>
      <c:catAx>
        <c:axId val="266082560"/>
        <c:scaling>
          <c:orientation val="minMax"/>
        </c:scaling>
        <c:delete val="0"/>
        <c:axPos val="b"/>
        <c:numFmt formatCode="General" sourceLinked="1"/>
        <c:majorTickMark val="out"/>
        <c:minorTickMark val="none"/>
        <c:tickLblPos val="nextTo"/>
        <c:crossAx val="266087808"/>
        <c:crosses val="autoZero"/>
        <c:auto val="1"/>
        <c:lblAlgn val="ctr"/>
        <c:lblOffset val="100"/>
        <c:noMultiLvlLbl val="0"/>
      </c:catAx>
      <c:valAx>
        <c:axId val="2660878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6082560"/>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Government support to agricultural research and development, 2010-2025 (Million euro)</a:t>
            </a:r>
            <a:endParaRPr lang="en-US" sz="1200" b="0"/>
          </a:p>
          <a:p>
            <a:pPr>
              <a:defRPr sz="1400">
                <a:latin typeface="Calibri"/>
                <a:ea typeface="Calibri"/>
                <a:cs typeface="Calibri"/>
              </a:defRPr>
            </a:pPr>
            <a:r>
              <a:rPr lang="en-US" sz="1200" b="0"/>
              <a:t>SDG ind 02_30: freq=Annual, nabs07=Agriculture</a:t>
            </a:r>
          </a:p>
        </c:rich>
      </c:tx>
      <c:layout/>
      <c:overlay val="0"/>
    </c:title>
    <c:autoTitleDeleted val="0"/>
    <c:plotArea>
      <c:layout/>
      <c:lineChart>
        <c:grouping val="standard"/>
        <c:varyColors val="0"/>
        <c:ser>
          <c:idx val="0"/>
          <c:order val="0"/>
          <c:tx>
            <c:strRef>
              <c:f>'02_30'!$A$23</c:f>
              <c:strCache>
                <c:ptCount val="1"/>
                <c:pt idx="0">
                  <c:v>European Union - 27 countries (from 2020)</c:v>
                </c:pt>
              </c:strCache>
            </c:strRef>
          </c:tx>
          <c:cat>
            <c:numRef>
              <c:f>'02_30'!$B$22:$Q$22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'02_30'!$B$23:$Q$23</c:f>
              <c:numCache>
                <c:formatCode>General</c:formatCode>
                <c:ptCount val="16"/>
                <c:pt idx="0">
                  <c:v>2856.0410000000002</c:v>
                </c:pt>
                <c:pt idx="1">
                  <c:v>2872.61</c:v>
                </c:pt>
                <c:pt idx="2">
                  <c:v>2479.6010000000001</c:v>
                </c:pt>
                <c:pt idx="3">
                  <c:v>2569.317</c:v>
                </c:pt>
                <c:pt idx="4">
                  <c:v>2530.067</c:v>
                </c:pt>
                <c:pt idx="5">
                  <c:v>2602.8879999999999</c:v>
                </c:pt>
                <c:pt idx="6">
                  <c:v>2671.3119999999999</c:v>
                </c:pt>
                <c:pt idx="7">
                  <c:v>2756.145</c:v>
                </c:pt>
                <c:pt idx="8">
                  <c:v>2865.11</c:v>
                </c:pt>
                <c:pt idx="9">
                  <c:v>2961.116</c:v>
                </c:pt>
                <c:pt idx="10">
                  <c:v>3217.924</c:v>
                </c:pt>
                <c:pt idx="11">
                  <c:v>3337.6869999999999</c:v>
                </c:pt>
                <c:pt idx="12">
                  <c:v>3576.337</c:v>
                </c:pt>
                <c:pt idx="13">
                  <c:v>3689.8339999999998</c:v>
                </c:pt>
                <c:pt idx="14">
                  <c:v>3819.9830000000002</c:v>
                </c:pt>
                <c:pt idx="15">
                  <c:v>0</c:v>
                </c:pt>
              </c:numCache>
            </c:numRef>
          </c:val>
          <c:smooth val="0"/>
        </c:ser>
        <c:ser>
          <c:idx val="1"/>
          <c:order val="1"/>
          <c:tx>
            <c:strRef>
              <c:f>'02_30'!$A$24</c:f>
              <c:strCache>
                <c:ptCount val="1"/>
                <c:pt idx="0">
                  <c:v>Netherlands</c:v>
                </c:pt>
              </c:strCache>
            </c:strRef>
          </c:tx>
          <c:cat>
            <c:numRef>
              <c:f>'02_30'!$B$22:$Q$22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'02_30'!$B$24:$Q$24</c:f>
              <c:numCache>
                <c:formatCode>General</c:formatCode>
                <c:ptCount val="16"/>
                <c:pt idx="0">
                  <c:v>175.50399999999999</c:v>
                </c:pt>
                <c:pt idx="1">
                  <c:v>162.84700000000001</c:v>
                </c:pt>
                <c:pt idx="2">
                  <c:v>148.167</c:v>
                </c:pt>
                <c:pt idx="3">
                  <c:v>149.46600000000001</c:v>
                </c:pt>
                <c:pt idx="4">
                  <c:v>167.262</c:v>
                </c:pt>
                <c:pt idx="5">
                  <c:v>99.884</c:v>
                </c:pt>
                <c:pt idx="6">
                  <c:v>104.84</c:v>
                </c:pt>
                <c:pt idx="7">
                  <c:v>104.247</c:v>
                </c:pt>
                <c:pt idx="8">
                  <c:v>123.98099999999999</c:v>
                </c:pt>
                <c:pt idx="9">
                  <c:v>141.56100000000001</c:v>
                </c:pt>
                <c:pt idx="10">
                  <c:v>219.017</c:v>
                </c:pt>
                <c:pt idx="11">
                  <c:v>219.59399999999999</c:v>
                </c:pt>
                <c:pt idx="12">
                  <c:v>364.1</c:v>
                </c:pt>
                <c:pt idx="13">
                  <c:v>420.73899999999998</c:v>
                </c:pt>
                <c:pt idx="14">
                  <c:v>454.01799999999997</c:v>
                </c:pt>
                <c:pt idx="15">
                  <c:v>685.149</c:v>
                </c:pt>
              </c:numCache>
            </c:numRef>
          </c:val>
          <c:smooth val="0"/>
        </c:ser>
        <c:ser>
          <c:idx val="2"/>
          <c:order val="2"/>
          <c:tx>
            <c:strRef>
              <c:f>'02_30'!$A$25</c:f>
              <c:strCache>
                <c:ptCount val="1"/>
                <c:pt idx="0">
                  <c:v>Poland</c:v>
                </c:pt>
              </c:strCache>
            </c:strRef>
          </c:tx>
          <c:cat>
            <c:numRef>
              <c:f>'02_30'!$B$22:$Q$22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'02_30'!$B$25:$Q$25</c:f>
              <c:numCache>
                <c:formatCode>General</c:formatCode>
                <c:ptCount val="16"/>
                <c:pt idx="0">
                  <c:v>0</c:v>
                </c:pt>
                <c:pt idx="1">
                  <c:v>0</c:v>
                </c:pt>
                <c:pt idx="2">
                  <c:v>66.552000000000007</c:v>
                </c:pt>
                <c:pt idx="3">
                  <c:v>69.945999999999998</c:v>
                </c:pt>
                <c:pt idx="4">
                  <c:v>55.110999999999997</c:v>
                </c:pt>
                <c:pt idx="5">
                  <c:v>59.033000000000001</c:v>
                </c:pt>
                <c:pt idx="6">
                  <c:v>53.149000000000001</c:v>
                </c:pt>
                <c:pt idx="7">
                  <c:v>56.26</c:v>
                </c:pt>
                <c:pt idx="8">
                  <c:v>65.001000000000005</c:v>
                </c:pt>
                <c:pt idx="9">
                  <c:v>97.31</c:v>
                </c:pt>
                <c:pt idx="10">
                  <c:v>145.01499999999999</c:v>
                </c:pt>
                <c:pt idx="11">
                  <c:v>4.3360000000000003</c:v>
                </c:pt>
                <c:pt idx="12">
                  <c:v>5.3120000000000003</c:v>
                </c:pt>
                <c:pt idx="13">
                  <c:v>6.9820000000000002</c:v>
                </c:pt>
                <c:pt idx="14">
                  <c:v>8.5289999999999999</c:v>
                </c:pt>
                <c:pt idx="15">
                  <c:v>0</c:v>
                </c:pt>
              </c:numCache>
            </c:numRef>
          </c:val>
          <c:smooth val="0"/>
        </c:ser>
        <c:ser>
          <c:idx val="3"/>
          <c:order val="3"/>
          <c:tx>
            <c:strRef>
              <c:f>'02_30'!$A$26</c:f>
              <c:strCache>
                <c:ptCount val="1"/>
                <c:pt idx="0">
                  <c:v>Serbia</c:v>
                </c:pt>
              </c:strCache>
            </c:strRef>
          </c:tx>
          <c:cat>
            <c:numRef>
              <c:f>'02_30'!$B$22:$Q$22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'02_30'!$B$26:$Q$26</c:f>
              <c:numCache>
                <c:formatCode>General</c:formatCode>
                <c:ptCount val="16"/>
                <c:pt idx="0">
                  <c:v>0</c:v>
                </c:pt>
                <c:pt idx="1">
                  <c:v>0</c:v>
                </c:pt>
                <c:pt idx="2">
                  <c:v>0</c:v>
                </c:pt>
                <c:pt idx="3">
                  <c:v>10.680999999999999</c:v>
                </c:pt>
                <c:pt idx="4">
                  <c:v>11.367000000000001</c:v>
                </c:pt>
                <c:pt idx="5">
                  <c:v>14.443</c:v>
                </c:pt>
                <c:pt idx="6">
                  <c:v>11.561</c:v>
                </c:pt>
                <c:pt idx="7">
                  <c:v>12.35</c:v>
                </c:pt>
                <c:pt idx="8">
                  <c:v>13.457000000000001</c:v>
                </c:pt>
                <c:pt idx="9">
                  <c:v>15.417</c:v>
                </c:pt>
                <c:pt idx="10">
                  <c:v>17.706</c:v>
                </c:pt>
                <c:pt idx="11">
                  <c:v>19.684999999999999</c:v>
                </c:pt>
                <c:pt idx="12">
                  <c:v>22.315999999999999</c:v>
                </c:pt>
                <c:pt idx="13">
                  <c:v>24.942</c:v>
                </c:pt>
                <c:pt idx="14">
                  <c:v>34.865000000000002</c:v>
                </c:pt>
                <c:pt idx="15">
                  <c:v>0</c:v>
                </c:pt>
              </c:numCache>
            </c:numRef>
          </c:val>
          <c:smooth val="0"/>
        </c:ser>
        <c:dLbls>
          <c:showLegendKey val="0"/>
          <c:showVal val="0"/>
          <c:showCatName val="0"/>
          <c:showSerName val="0"/>
          <c:showPercent val="0"/>
          <c:showBubbleSize val="0"/>
        </c:dLbls>
        <c:marker val="1"/>
        <c:smooth val="0"/>
        <c:axId val="116459392"/>
        <c:axId val="116467968"/>
      </c:lineChart>
      <c:catAx>
        <c:axId val="116459392"/>
        <c:scaling>
          <c:orientation val="minMax"/>
        </c:scaling>
        <c:delete val="0"/>
        <c:axPos val="b"/>
        <c:numFmt formatCode="General" sourceLinked="1"/>
        <c:majorTickMark val="out"/>
        <c:minorTickMark val="none"/>
        <c:tickLblPos val="nextTo"/>
        <c:crossAx val="116467968"/>
        <c:crosses val="autoZero"/>
        <c:auto val="1"/>
        <c:lblAlgn val="ctr"/>
        <c:lblOffset val="100"/>
        <c:noMultiLvlLbl val="0"/>
      </c:catAx>
      <c:valAx>
        <c:axId val="1164679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6459392"/>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reporting occurrence of crime, violence or vandalism in their area by poverty status, 2010-2023 (Percentage)</a:t>
            </a:r>
            <a:endParaRPr lang="en-US" sz="1200" b="0"/>
          </a:p>
          <a:p>
            <a:pPr>
              <a:defRPr sz="1400">
                <a:latin typeface="Calibri"/>
                <a:ea typeface="Calibri"/>
                <a:cs typeface="Calibri"/>
              </a:defRPr>
            </a:pPr>
            <a:r>
              <a:rPr lang="en-US" sz="1200" b="0"/>
              <a:t>SDG ind 16_20: freq=Annual, hhtyp=Total, incgrp=Total</a:t>
            </a:r>
          </a:p>
        </c:rich>
      </c:tx>
      <c:layout/>
      <c:overlay val="0"/>
    </c:title>
    <c:autoTitleDeleted val="0"/>
    <c:plotArea>
      <c:layout/>
      <c:lineChart>
        <c:grouping val="standard"/>
        <c:varyColors val="0"/>
        <c:ser>
          <c:idx val="0"/>
          <c:order val="0"/>
          <c:tx>
            <c:strRef>
              <c:f>'16_20'!$A$23</c:f>
              <c:strCache>
                <c:ptCount val="1"/>
                <c:pt idx="0">
                  <c:v>European Union - 27 countries (from 2020)</c:v>
                </c:pt>
              </c:strCache>
            </c:strRef>
          </c:tx>
          <c:cat>
            <c:numRef>
              <c:f>'16_20'!$B$22:$M$22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'16_20'!$B$23:$M$23</c:f>
              <c:numCache>
                <c:formatCode>General</c:formatCode>
                <c:ptCount val="12"/>
                <c:pt idx="0">
                  <c:v>13.1</c:v>
                </c:pt>
                <c:pt idx="1">
                  <c:v>13.2</c:v>
                </c:pt>
                <c:pt idx="2">
                  <c:v>12.8</c:v>
                </c:pt>
                <c:pt idx="3">
                  <c:v>14.1</c:v>
                </c:pt>
                <c:pt idx="4">
                  <c:v>13.6</c:v>
                </c:pt>
                <c:pt idx="5">
                  <c:v>13.2</c:v>
                </c:pt>
                <c:pt idx="6">
                  <c:v>12.5</c:v>
                </c:pt>
                <c:pt idx="7">
                  <c:v>11.5</c:v>
                </c:pt>
                <c:pt idx="8">
                  <c:v>11.5</c:v>
                </c:pt>
                <c:pt idx="9">
                  <c:v>11</c:v>
                </c:pt>
                <c:pt idx="10">
                  <c:v>10.7</c:v>
                </c:pt>
                <c:pt idx="11">
                  <c:v>10</c:v>
                </c:pt>
              </c:numCache>
            </c:numRef>
          </c:val>
          <c:smooth val="0"/>
        </c:ser>
        <c:ser>
          <c:idx val="1"/>
          <c:order val="1"/>
          <c:tx>
            <c:strRef>
              <c:f>'16_20'!$A$24</c:f>
              <c:strCache>
                <c:ptCount val="1"/>
                <c:pt idx="0">
                  <c:v>Netherlands</c:v>
                </c:pt>
              </c:strCache>
            </c:strRef>
          </c:tx>
          <c:cat>
            <c:numRef>
              <c:f>'16_20'!$B$22:$M$22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'16_20'!$B$24:$M$24</c:f>
              <c:numCache>
                <c:formatCode>General</c:formatCode>
                <c:ptCount val="12"/>
                <c:pt idx="0">
                  <c:v>16.8</c:v>
                </c:pt>
                <c:pt idx="1">
                  <c:v>18.600000000000001</c:v>
                </c:pt>
                <c:pt idx="2">
                  <c:v>18.3</c:v>
                </c:pt>
                <c:pt idx="3">
                  <c:v>18.100000000000001</c:v>
                </c:pt>
                <c:pt idx="4">
                  <c:v>18.5</c:v>
                </c:pt>
                <c:pt idx="5">
                  <c:v>17.399999999999999</c:v>
                </c:pt>
                <c:pt idx="6">
                  <c:v>16.899999999999999</c:v>
                </c:pt>
                <c:pt idx="7">
                  <c:v>15</c:v>
                </c:pt>
                <c:pt idx="8">
                  <c:v>17.5</c:v>
                </c:pt>
                <c:pt idx="9">
                  <c:v>16.3</c:v>
                </c:pt>
                <c:pt idx="10">
                  <c:v>15.7</c:v>
                </c:pt>
                <c:pt idx="11">
                  <c:v>16.7</c:v>
                </c:pt>
              </c:numCache>
            </c:numRef>
          </c:val>
          <c:smooth val="0"/>
        </c:ser>
        <c:ser>
          <c:idx val="2"/>
          <c:order val="2"/>
          <c:tx>
            <c:strRef>
              <c:f>'16_20'!$A$25</c:f>
              <c:strCache>
                <c:ptCount val="1"/>
                <c:pt idx="0">
                  <c:v>Poland</c:v>
                </c:pt>
              </c:strCache>
            </c:strRef>
          </c:tx>
          <c:cat>
            <c:numRef>
              <c:f>'16_20'!$B$22:$M$22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'16_20'!$B$25:$M$25</c:f>
              <c:numCache>
                <c:formatCode>General</c:formatCode>
                <c:ptCount val="12"/>
                <c:pt idx="0">
                  <c:v>6.5</c:v>
                </c:pt>
                <c:pt idx="1">
                  <c:v>6.3</c:v>
                </c:pt>
                <c:pt idx="2">
                  <c:v>6.3</c:v>
                </c:pt>
                <c:pt idx="3">
                  <c:v>6.4</c:v>
                </c:pt>
                <c:pt idx="4">
                  <c:v>6.4</c:v>
                </c:pt>
                <c:pt idx="5">
                  <c:v>5.8</c:v>
                </c:pt>
                <c:pt idx="6">
                  <c:v>5.6</c:v>
                </c:pt>
                <c:pt idx="7">
                  <c:v>5.4</c:v>
                </c:pt>
                <c:pt idx="8">
                  <c:v>4.8</c:v>
                </c:pt>
                <c:pt idx="9">
                  <c:v>4.4000000000000004</c:v>
                </c:pt>
                <c:pt idx="10">
                  <c:v>0</c:v>
                </c:pt>
                <c:pt idx="11">
                  <c:v>2.8</c:v>
                </c:pt>
              </c:numCache>
            </c:numRef>
          </c:val>
          <c:smooth val="0"/>
        </c:ser>
        <c:ser>
          <c:idx val="3"/>
          <c:order val="3"/>
          <c:tx>
            <c:strRef>
              <c:f>'16_20'!$A$26</c:f>
              <c:strCache>
                <c:ptCount val="1"/>
                <c:pt idx="0">
                  <c:v>Serbia</c:v>
                </c:pt>
              </c:strCache>
            </c:strRef>
          </c:tx>
          <c:cat>
            <c:numRef>
              <c:f>'16_20'!$B$22:$M$22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'16_20'!$B$26:$M$26</c:f>
              <c:numCache>
                <c:formatCode>General</c:formatCode>
                <c:ptCount val="12"/>
                <c:pt idx="0">
                  <c:v>0</c:v>
                </c:pt>
                <c:pt idx="1">
                  <c:v>0</c:v>
                </c:pt>
                <c:pt idx="2">
                  <c:v>0</c:v>
                </c:pt>
                <c:pt idx="3">
                  <c:v>20.2</c:v>
                </c:pt>
                <c:pt idx="4">
                  <c:v>21.1</c:v>
                </c:pt>
                <c:pt idx="5">
                  <c:v>16.8</c:v>
                </c:pt>
                <c:pt idx="6">
                  <c:v>18.2</c:v>
                </c:pt>
                <c:pt idx="7">
                  <c:v>14</c:v>
                </c:pt>
                <c:pt idx="8">
                  <c:v>14.7</c:v>
                </c:pt>
                <c:pt idx="9">
                  <c:v>10.7</c:v>
                </c:pt>
                <c:pt idx="10">
                  <c:v>9.8000000000000007</c:v>
                </c:pt>
                <c:pt idx="11">
                  <c:v>8.5</c:v>
                </c:pt>
              </c:numCache>
            </c:numRef>
          </c:val>
          <c:smooth val="0"/>
        </c:ser>
        <c:dLbls>
          <c:showLegendKey val="0"/>
          <c:showVal val="0"/>
          <c:showCatName val="0"/>
          <c:showSerName val="0"/>
          <c:showPercent val="0"/>
          <c:showBubbleSize val="0"/>
        </c:dLbls>
        <c:marker val="1"/>
        <c:smooth val="0"/>
        <c:axId val="267467008"/>
        <c:axId val="267468800"/>
      </c:lineChart>
      <c:catAx>
        <c:axId val="267467008"/>
        <c:scaling>
          <c:orientation val="minMax"/>
        </c:scaling>
        <c:delete val="0"/>
        <c:axPos val="b"/>
        <c:numFmt formatCode="General" sourceLinked="1"/>
        <c:majorTickMark val="out"/>
        <c:minorTickMark val="none"/>
        <c:tickLblPos val="nextTo"/>
        <c:crossAx val="267468800"/>
        <c:crosses val="autoZero"/>
        <c:auto val="1"/>
        <c:lblAlgn val="ctr"/>
        <c:lblOffset val="100"/>
        <c:noMultiLvlLbl val="0"/>
      </c:catAx>
      <c:valAx>
        <c:axId val="2674688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746700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reporting occurrence of crime, violence or vandalism in their area by poverty status, 2010-2023 (Percentage)</a:t>
            </a:r>
            <a:endParaRPr lang="en-US" sz="1200" b="0"/>
          </a:p>
          <a:p>
            <a:pPr>
              <a:defRPr sz="1400">
                <a:latin typeface="Calibri"/>
                <a:ea typeface="Calibri"/>
                <a:cs typeface="Calibri"/>
              </a:defRPr>
            </a:pPr>
            <a:r>
              <a:rPr lang="en-US" sz="1200" b="0"/>
              <a:t>SDG ind 16_20: freq=Annual, hhtyp=Total, incgrp=Below 60% of median equivalised income</a:t>
            </a:r>
          </a:p>
        </c:rich>
      </c:tx>
      <c:layout/>
      <c:overlay val="0"/>
    </c:title>
    <c:autoTitleDeleted val="0"/>
    <c:plotArea>
      <c:layout/>
      <c:lineChart>
        <c:grouping val="standard"/>
        <c:varyColors val="0"/>
        <c:ser>
          <c:idx val="0"/>
          <c:order val="0"/>
          <c:tx>
            <c:strRef>
              <c:f>'16_20'!$A$34</c:f>
              <c:strCache>
                <c:ptCount val="1"/>
                <c:pt idx="0">
                  <c:v>European Union - 27 countries (from 2020)</c:v>
                </c:pt>
              </c:strCache>
            </c:strRef>
          </c:tx>
          <c:cat>
            <c:numRef>
              <c:f>'16_20'!$B$33:$M$33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'16_20'!$B$34:$M$34</c:f>
              <c:numCache>
                <c:formatCode>General</c:formatCode>
                <c:ptCount val="12"/>
                <c:pt idx="0">
                  <c:v>16.399999999999999</c:v>
                </c:pt>
                <c:pt idx="1">
                  <c:v>15.8</c:v>
                </c:pt>
                <c:pt idx="2">
                  <c:v>15.3</c:v>
                </c:pt>
                <c:pt idx="3">
                  <c:v>16.600000000000001</c:v>
                </c:pt>
                <c:pt idx="4">
                  <c:v>16</c:v>
                </c:pt>
                <c:pt idx="5">
                  <c:v>15.6</c:v>
                </c:pt>
                <c:pt idx="6">
                  <c:v>15.1</c:v>
                </c:pt>
                <c:pt idx="7">
                  <c:v>14.1</c:v>
                </c:pt>
                <c:pt idx="8">
                  <c:v>14.1</c:v>
                </c:pt>
                <c:pt idx="9">
                  <c:v>13.4</c:v>
                </c:pt>
                <c:pt idx="10">
                  <c:v>13.7</c:v>
                </c:pt>
                <c:pt idx="11">
                  <c:v>12.2</c:v>
                </c:pt>
              </c:numCache>
            </c:numRef>
          </c:val>
          <c:smooth val="0"/>
        </c:ser>
        <c:ser>
          <c:idx val="1"/>
          <c:order val="1"/>
          <c:tx>
            <c:strRef>
              <c:f>'16_20'!$A$35</c:f>
              <c:strCache>
                <c:ptCount val="1"/>
                <c:pt idx="0">
                  <c:v>Netherlands</c:v>
                </c:pt>
              </c:strCache>
            </c:strRef>
          </c:tx>
          <c:cat>
            <c:numRef>
              <c:f>'16_20'!$B$33:$M$33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'16_20'!$B$35:$M$35</c:f>
              <c:numCache>
                <c:formatCode>General</c:formatCode>
                <c:ptCount val="12"/>
                <c:pt idx="0">
                  <c:v>19.600000000000001</c:v>
                </c:pt>
                <c:pt idx="1">
                  <c:v>22.5</c:v>
                </c:pt>
                <c:pt idx="2">
                  <c:v>21.9</c:v>
                </c:pt>
                <c:pt idx="3">
                  <c:v>18.899999999999999</c:v>
                </c:pt>
                <c:pt idx="4">
                  <c:v>21.9</c:v>
                </c:pt>
                <c:pt idx="5">
                  <c:v>18</c:v>
                </c:pt>
                <c:pt idx="6">
                  <c:v>22.9</c:v>
                </c:pt>
                <c:pt idx="7">
                  <c:v>18.3</c:v>
                </c:pt>
                <c:pt idx="8">
                  <c:v>21.6</c:v>
                </c:pt>
                <c:pt idx="9">
                  <c:v>20</c:v>
                </c:pt>
                <c:pt idx="10">
                  <c:v>22.1</c:v>
                </c:pt>
                <c:pt idx="11">
                  <c:v>21.1</c:v>
                </c:pt>
              </c:numCache>
            </c:numRef>
          </c:val>
          <c:smooth val="0"/>
        </c:ser>
        <c:ser>
          <c:idx val="2"/>
          <c:order val="2"/>
          <c:tx>
            <c:strRef>
              <c:f>'16_20'!$A$36</c:f>
              <c:strCache>
                <c:ptCount val="1"/>
                <c:pt idx="0">
                  <c:v>Poland</c:v>
                </c:pt>
              </c:strCache>
            </c:strRef>
          </c:tx>
          <c:cat>
            <c:numRef>
              <c:f>'16_20'!$B$33:$M$33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'16_20'!$B$36:$M$36</c:f>
              <c:numCache>
                <c:formatCode>General</c:formatCode>
                <c:ptCount val="12"/>
                <c:pt idx="0">
                  <c:v>6.9</c:v>
                </c:pt>
                <c:pt idx="1">
                  <c:v>6.3</c:v>
                </c:pt>
                <c:pt idx="2">
                  <c:v>7.3</c:v>
                </c:pt>
                <c:pt idx="3">
                  <c:v>7.3</c:v>
                </c:pt>
                <c:pt idx="4">
                  <c:v>7</c:v>
                </c:pt>
                <c:pt idx="5">
                  <c:v>6</c:v>
                </c:pt>
                <c:pt idx="6">
                  <c:v>4.9000000000000004</c:v>
                </c:pt>
                <c:pt idx="7">
                  <c:v>5.7</c:v>
                </c:pt>
                <c:pt idx="8">
                  <c:v>4.5999999999999996</c:v>
                </c:pt>
                <c:pt idx="9">
                  <c:v>4.2</c:v>
                </c:pt>
                <c:pt idx="10">
                  <c:v>0</c:v>
                </c:pt>
                <c:pt idx="11">
                  <c:v>2.4</c:v>
                </c:pt>
              </c:numCache>
            </c:numRef>
          </c:val>
          <c:smooth val="0"/>
        </c:ser>
        <c:ser>
          <c:idx val="3"/>
          <c:order val="3"/>
          <c:tx>
            <c:strRef>
              <c:f>'16_20'!$A$37</c:f>
              <c:strCache>
                <c:ptCount val="1"/>
                <c:pt idx="0">
                  <c:v>Serbia</c:v>
                </c:pt>
              </c:strCache>
            </c:strRef>
          </c:tx>
          <c:cat>
            <c:numRef>
              <c:f>'16_20'!$B$33:$M$33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'16_20'!$B$37:$M$37</c:f>
              <c:numCache>
                <c:formatCode>General</c:formatCode>
                <c:ptCount val="12"/>
                <c:pt idx="0">
                  <c:v>0</c:v>
                </c:pt>
                <c:pt idx="1">
                  <c:v>0</c:v>
                </c:pt>
                <c:pt idx="2">
                  <c:v>0</c:v>
                </c:pt>
                <c:pt idx="3">
                  <c:v>19.600000000000001</c:v>
                </c:pt>
                <c:pt idx="4">
                  <c:v>18.5</c:v>
                </c:pt>
                <c:pt idx="5">
                  <c:v>13</c:v>
                </c:pt>
                <c:pt idx="6">
                  <c:v>15.4</c:v>
                </c:pt>
                <c:pt idx="7">
                  <c:v>11.6</c:v>
                </c:pt>
                <c:pt idx="8">
                  <c:v>14.5</c:v>
                </c:pt>
                <c:pt idx="9">
                  <c:v>8.6</c:v>
                </c:pt>
                <c:pt idx="10">
                  <c:v>9.3000000000000007</c:v>
                </c:pt>
                <c:pt idx="11">
                  <c:v>9.3000000000000007</c:v>
                </c:pt>
              </c:numCache>
            </c:numRef>
          </c:val>
          <c:smooth val="0"/>
        </c:ser>
        <c:dLbls>
          <c:showLegendKey val="0"/>
          <c:showVal val="0"/>
          <c:showCatName val="0"/>
          <c:showSerName val="0"/>
          <c:showPercent val="0"/>
          <c:showBubbleSize val="0"/>
        </c:dLbls>
        <c:marker val="1"/>
        <c:smooth val="0"/>
        <c:axId val="268171520"/>
        <c:axId val="268189696"/>
      </c:lineChart>
      <c:catAx>
        <c:axId val="268171520"/>
        <c:scaling>
          <c:orientation val="minMax"/>
        </c:scaling>
        <c:delete val="0"/>
        <c:axPos val="b"/>
        <c:numFmt formatCode="General" sourceLinked="1"/>
        <c:majorTickMark val="out"/>
        <c:minorTickMark val="none"/>
        <c:tickLblPos val="nextTo"/>
        <c:crossAx val="268189696"/>
        <c:crosses val="autoZero"/>
        <c:auto val="1"/>
        <c:lblAlgn val="ctr"/>
        <c:lblOffset val="100"/>
        <c:noMultiLvlLbl val="0"/>
      </c:catAx>
      <c:valAx>
        <c:axId val="2681896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8171520"/>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Population reporting occurrence of crime, violence or vandalism in their area by poverty status, 2010-2023 (Percentage)</a:t>
            </a:r>
            <a:endParaRPr sz="1200" b="0"/>
          </a:p>
          <a:p>
            <a:pPr>
              <a:defRPr sz="1400">
                <a:latin typeface="Calibri"/>
                <a:ea typeface="Calibri"/>
                <a:cs typeface="Calibri"/>
              </a:defRPr>
            </a:pPr>
            <a:r>
              <a:rPr sz="1200" b="0"/>
              <a:t>SDG ind 16_20: freq=Annual, hhtyp=Total, incgrp=Above 60% of median equivalised income</a:t>
            </a:r>
          </a:p>
        </c:rich>
      </c:tx>
      <c:overlay val="0"/>
    </c:title>
    <c:autoTitleDeleted val="0"/>
    <c:plotArea>
      <c:layout/>
      <c:lineChart>
        <c:grouping val="standard"/>
        <c:varyColors val="0"/>
        <c:ser>
          <c:idx val="0"/>
          <c:order val="0"/>
          <c:tx>
            <c:strRef>
              <c:f>'16_20'!$A$45</c:f>
              <c:strCache>
                <c:ptCount val="1"/>
                <c:pt idx="0">
                  <c:v>European Union - 27 countries (from 2020)</c:v>
                </c:pt>
              </c:strCache>
            </c:strRef>
          </c:tx>
          <c:cat>
            <c:numRef>
              <c:f>'16_20'!$B$44:$M$44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'16_20'!$B$45:$M$45</c:f>
              <c:numCache>
                <c:formatCode>General</c:formatCode>
                <c:ptCount val="12"/>
                <c:pt idx="0">
                  <c:v>12.5</c:v>
                </c:pt>
                <c:pt idx="1">
                  <c:v>12.6</c:v>
                </c:pt>
                <c:pt idx="2">
                  <c:v>12.2</c:v>
                </c:pt>
                <c:pt idx="3">
                  <c:v>13.6</c:v>
                </c:pt>
                <c:pt idx="4">
                  <c:v>13.1</c:v>
                </c:pt>
                <c:pt idx="5">
                  <c:v>12.7</c:v>
                </c:pt>
                <c:pt idx="6">
                  <c:v>11.9</c:v>
                </c:pt>
                <c:pt idx="7">
                  <c:v>11</c:v>
                </c:pt>
                <c:pt idx="8">
                  <c:v>10.9</c:v>
                </c:pt>
                <c:pt idx="9">
                  <c:v>10.6</c:v>
                </c:pt>
                <c:pt idx="10">
                  <c:v>10.199999999999999</c:v>
                </c:pt>
                <c:pt idx="11">
                  <c:v>9.6</c:v>
                </c:pt>
              </c:numCache>
            </c:numRef>
          </c:val>
          <c:smooth val="0"/>
        </c:ser>
        <c:ser>
          <c:idx val="1"/>
          <c:order val="1"/>
          <c:tx>
            <c:strRef>
              <c:f>'16_20'!$A$46</c:f>
              <c:strCache>
                <c:ptCount val="1"/>
                <c:pt idx="0">
                  <c:v>Netherlands</c:v>
                </c:pt>
              </c:strCache>
            </c:strRef>
          </c:tx>
          <c:cat>
            <c:numRef>
              <c:f>'16_20'!$B$44:$M$44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'16_20'!$B$46:$M$46</c:f>
              <c:numCache>
                <c:formatCode>General</c:formatCode>
                <c:ptCount val="12"/>
                <c:pt idx="0">
                  <c:v>16.5</c:v>
                </c:pt>
                <c:pt idx="1">
                  <c:v>18.2</c:v>
                </c:pt>
                <c:pt idx="2">
                  <c:v>17.899999999999999</c:v>
                </c:pt>
                <c:pt idx="3">
                  <c:v>18</c:v>
                </c:pt>
                <c:pt idx="4">
                  <c:v>18.100000000000001</c:v>
                </c:pt>
                <c:pt idx="5">
                  <c:v>17.399999999999999</c:v>
                </c:pt>
                <c:pt idx="6">
                  <c:v>16</c:v>
                </c:pt>
                <c:pt idx="7">
                  <c:v>14.5</c:v>
                </c:pt>
                <c:pt idx="8">
                  <c:v>16.8</c:v>
                </c:pt>
                <c:pt idx="9">
                  <c:v>15.7</c:v>
                </c:pt>
                <c:pt idx="10">
                  <c:v>14.7</c:v>
                </c:pt>
                <c:pt idx="11">
                  <c:v>16.100000000000001</c:v>
                </c:pt>
              </c:numCache>
            </c:numRef>
          </c:val>
          <c:smooth val="0"/>
        </c:ser>
        <c:ser>
          <c:idx val="2"/>
          <c:order val="2"/>
          <c:tx>
            <c:strRef>
              <c:f>'16_20'!$A$47</c:f>
              <c:strCache>
                <c:ptCount val="1"/>
                <c:pt idx="0">
                  <c:v>Poland</c:v>
                </c:pt>
              </c:strCache>
            </c:strRef>
          </c:tx>
          <c:cat>
            <c:numRef>
              <c:f>'16_20'!$B$44:$M$44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'16_20'!$B$47:$M$47</c:f>
              <c:numCache>
                <c:formatCode>General</c:formatCode>
                <c:ptCount val="12"/>
                <c:pt idx="0">
                  <c:v>6.4</c:v>
                </c:pt>
                <c:pt idx="1">
                  <c:v>6.3</c:v>
                </c:pt>
                <c:pt idx="2">
                  <c:v>6.1</c:v>
                </c:pt>
                <c:pt idx="3">
                  <c:v>6.2</c:v>
                </c:pt>
                <c:pt idx="4">
                  <c:v>6.2</c:v>
                </c:pt>
                <c:pt idx="5">
                  <c:v>5.8</c:v>
                </c:pt>
                <c:pt idx="6">
                  <c:v>5.8</c:v>
                </c:pt>
                <c:pt idx="7">
                  <c:v>5.4</c:v>
                </c:pt>
                <c:pt idx="8">
                  <c:v>4.8</c:v>
                </c:pt>
                <c:pt idx="9">
                  <c:v>4.4000000000000004</c:v>
                </c:pt>
                <c:pt idx="10">
                  <c:v>0</c:v>
                </c:pt>
                <c:pt idx="11">
                  <c:v>2.9</c:v>
                </c:pt>
              </c:numCache>
            </c:numRef>
          </c:val>
          <c:smooth val="0"/>
        </c:ser>
        <c:ser>
          <c:idx val="3"/>
          <c:order val="3"/>
          <c:tx>
            <c:strRef>
              <c:f>'16_20'!$A$48</c:f>
              <c:strCache>
                <c:ptCount val="1"/>
                <c:pt idx="0">
                  <c:v>Serbia</c:v>
                </c:pt>
              </c:strCache>
            </c:strRef>
          </c:tx>
          <c:cat>
            <c:numRef>
              <c:f>'16_20'!$B$44:$M$44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'16_20'!$B$48:$M$48</c:f>
              <c:numCache>
                <c:formatCode>General</c:formatCode>
                <c:ptCount val="12"/>
                <c:pt idx="0">
                  <c:v>0</c:v>
                </c:pt>
                <c:pt idx="1">
                  <c:v>0</c:v>
                </c:pt>
                <c:pt idx="2">
                  <c:v>0</c:v>
                </c:pt>
                <c:pt idx="3">
                  <c:v>20.399999999999999</c:v>
                </c:pt>
                <c:pt idx="4">
                  <c:v>22</c:v>
                </c:pt>
                <c:pt idx="5">
                  <c:v>18.3</c:v>
                </c:pt>
                <c:pt idx="6">
                  <c:v>19.2</c:v>
                </c:pt>
                <c:pt idx="7">
                  <c:v>14.9</c:v>
                </c:pt>
                <c:pt idx="8">
                  <c:v>14.8</c:v>
                </c:pt>
                <c:pt idx="9">
                  <c:v>11.4</c:v>
                </c:pt>
                <c:pt idx="10">
                  <c:v>10</c:v>
                </c:pt>
                <c:pt idx="11">
                  <c:v>8.3000000000000007</c:v>
                </c:pt>
              </c:numCache>
            </c:numRef>
          </c:val>
          <c:smooth val="0"/>
        </c:ser>
        <c:dLbls>
          <c:showLegendKey val="0"/>
          <c:showVal val="0"/>
          <c:showCatName val="0"/>
          <c:showSerName val="0"/>
          <c:showPercent val="0"/>
          <c:showBubbleSize val="0"/>
        </c:dLbls>
        <c:marker val="1"/>
        <c:smooth val="0"/>
        <c:axId val="268851456"/>
        <c:axId val="268857344"/>
      </c:lineChart>
      <c:catAx>
        <c:axId val="268851456"/>
        <c:scaling>
          <c:orientation val="minMax"/>
        </c:scaling>
        <c:delete val="0"/>
        <c:axPos val="b"/>
        <c:numFmt formatCode="General" sourceLinked="1"/>
        <c:majorTickMark val="out"/>
        <c:minorTickMark val="none"/>
        <c:tickLblPos val="nextTo"/>
        <c:crossAx val="268857344"/>
        <c:crosses val="autoZero"/>
        <c:auto val="1"/>
        <c:lblAlgn val="ctr"/>
        <c:lblOffset val="100"/>
        <c:noMultiLvlLbl val="0"/>
      </c:catAx>
      <c:valAx>
        <c:axId val="2688573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8851456"/>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General government total expenditure on law courts, 2010-2024 (Million euro)</a:t>
            </a:r>
            <a:endParaRPr lang="en-US" sz="1200" b="0"/>
          </a:p>
          <a:p>
            <a:pPr>
              <a:defRPr sz="1400">
                <a:latin typeface="Calibri"/>
                <a:ea typeface="Calibri"/>
                <a:cs typeface="Calibri"/>
              </a:defRPr>
            </a:pPr>
            <a:r>
              <a:rPr lang="en-US" sz="1200" b="0"/>
              <a:t>SDG ind 16_30: freq=Annual</a:t>
            </a:r>
          </a:p>
        </c:rich>
      </c:tx>
      <c:layout/>
      <c:overlay val="0"/>
    </c:title>
    <c:autoTitleDeleted val="0"/>
    <c:plotArea>
      <c:layout/>
      <c:lineChart>
        <c:grouping val="standard"/>
        <c:varyColors val="0"/>
        <c:ser>
          <c:idx val="0"/>
          <c:order val="0"/>
          <c:tx>
            <c:strRef>
              <c:f>'16_30'!$A$23</c:f>
              <c:strCache>
                <c:ptCount val="1"/>
                <c:pt idx="0">
                  <c:v>European Union - 27 countries (from 2020)</c:v>
                </c:pt>
              </c:strCache>
            </c:strRef>
          </c:tx>
          <c:cat>
            <c:numRef>
              <c:f>'16_30'!$B$22:$P$22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'16_30'!$B$23:$P$23</c:f>
              <c:numCache>
                <c:formatCode>General</c:formatCode>
                <c:ptCount val="15"/>
                <c:pt idx="0">
                  <c:v>37146</c:v>
                </c:pt>
                <c:pt idx="1">
                  <c:v>38196</c:v>
                </c:pt>
                <c:pt idx="2">
                  <c:v>37662</c:v>
                </c:pt>
                <c:pt idx="3">
                  <c:v>38463</c:v>
                </c:pt>
                <c:pt idx="4">
                  <c:v>39030</c:v>
                </c:pt>
                <c:pt idx="5">
                  <c:v>39891</c:v>
                </c:pt>
                <c:pt idx="6">
                  <c:v>40695</c:v>
                </c:pt>
                <c:pt idx="7">
                  <c:v>42172</c:v>
                </c:pt>
                <c:pt idx="8">
                  <c:v>43664</c:v>
                </c:pt>
                <c:pt idx="9">
                  <c:v>45419</c:v>
                </c:pt>
                <c:pt idx="10">
                  <c:v>45520</c:v>
                </c:pt>
                <c:pt idx="11">
                  <c:v>47597</c:v>
                </c:pt>
                <c:pt idx="12">
                  <c:v>50071</c:v>
                </c:pt>
                <c:pt idx="13">
                  <c:v>54908</c:v>
                </c:pt>
                <c:pt idx="14">
                  <c:v>0</c:v>
                </c:pt>
              </c:numCache>
            </c:numRef>
          </c:val>
          <c:smooth val="0"/>
        </c:ser>
        <c:ser>
          <c:idx val="1"/>
          <c:order val="1"/>
          <c:tx>
            <c:strRef>
              <c:f>'16_30'!$A$24</c:f>
              <c:strCache>
                <c:ptCount val="1"/>
                <c:pt idx="0">
                  <c:v>Netherlands</c:v>
                </c:pt>
              </c:strCache>
            </c:strRef>
          </c:tx>
          <c:cat>
            <c:numRef>
              <c:f>'16_30'!$B$22:$P$22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'16_30'!$B$24:$P$24</c:f>
              <c:numCache>
                <c:formatCode>General</c:formatCode>
                <c:ptCount val="15"/>
                <c:pt idx="0">
                  <c:v>1961</c:v>
                </c:pt>
                <c:pt idx="1">
                  <c:v>2024</c:v>
                </c:pt>
                <c:pt idx="2">
                  <c:v>1964</c:v>
                </c:pt>
                <c:pt idx="3">
                  <c:v>1959</c:v>
                </c:pt>
                <c:pt idx="4">
                  <c:v>1922</c:v>
                </c:pt>
                <c:pt idx="5">
                  <c:v>1903</c:v>
                </c:pt>
                <c:pt idx="6">
                  <c:v>1947</c:v>
                </c:pt>
                <c:pt idx="7">
                  <c:v>2019</c:v>
                </c:pt>
                <c:pt idx="8">
                  <c:v>2143</c:v>
                </c:pt>
                <c:pt idx="9">
                  <c:v>2208</c:v>
                </c:pt>
                <c:pt idx="10">
                  <c:v>2322</c:v>
                </c:pt>
                <c:pt idx="11">
                  <c:v>2309</c:v>
                </c:pt>
                <c:pt idx="12">
                  <c:v>2501</c:v>
                </c:pt>
                <c:pt idx="13">
                  <c:v>2783</c:v>
                </c:pt>
                <c:pt idx="14">
                  <c:v>3242</c:v>
                </c:pt>
              </c:numCache>
            </c:numRef>
          </c:val>
          <c:smooth val="0"/>
        </c:ser>
        <c:ser>
          <c:idx val="2"/>
          <c:order val="2"/>
          <c:tx>
            <c:strRef>
              <c:f>'16_30'!$A$25</c:f>
              <c:strCache>
                <c:ptCount val="1"/>
                <c:pt idx="0">
                  <c:v>Poland</c:v>
                </c:pt>
              </c:strCache>
            </c:strRef>
          </c:tx>
          <c:cat>
            <c:numRef>
              <c:f>'16_30'!$B$22:$P$22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'16_30'!$B$25:$P$25</c:f>
              <c:numCache>
                <c:formatCode>General</c:formatCode>
                <c:ptCount val="15"/>
                <c:pt idx="0">
                  <c:v>2080</c:v>
                </c:pt>
                <c:pt idx="1">
                  <c:v>1922</c:v>
                </c:pt>
                <c:pt idx="2">
                  <c:v>2084</c:v>
                </c:pt>
                <c:pt idx="3">
                  <c:v>2049</c:v>
                </c:pt>
                <c:pt idx="4">
                  <c:v>2133</c:v>
                </c:pt>
                <c:pt idx="5">
                  <c:v>2224</c:v>
                </c:pt>
                <c:pt idx="6">
                  <c:v>2181</c:v>
                </c:pt>
                <c:pt idx="7">
                  <c:v>2345</c:v>
                </c:pt>
                <c:pt idx="8">
                  <c:v>2533</c:v>
                </c:pt>
                <c:pt idx="9">
                  <c:v>2743</c:v>
                </c:pt>
                <c:pt idx="10">
                  <c:v>2921</c:v>
                </c:pt>
                <c:pt idx="11">
                  <c:v>3023</c:v>
                </c:pt>
                <c:pt idx="12">
                  <c:v>3262</c:v>
                </c:pt>
                <c:pt idx="13">
                  <c:v>3457</c:v>
                </c:pt>
                <c:pt idx="14">
                  <c:v>0</c:v>
                </c:pt>
              </c:numCache>
            </c:numRef>
          </c:val>
          <c:smooth val="0"/>
        </c:ser>
        <c:dLbls>
          <c:showLegendKey val="0"/>
          <c:showVal val="0"/>
          <c:showCatName val="0"/>
          <c:showSerName val="0"/>
          <c:showPercent val="0"/>
          <c:showBubbleSize val="0"/>
        </c:dLbls>
        <c:marker val="1"/>
        <c:smooth val="0"/>
        <c:axId val="269144448"/>
        <c:axId val="269145984"/>
      </c:lineChart>
      <c:catAx>
        <c:axId val="269144448"/>
        <c:scaling>
          <c:orientation val="minMax"/>
        </c:scaling>
        <c:delete val="0"/>
        <c:axPos val="b"/>
        <c:numFmt formatCode="General" sourceLinked="1"/>
        <c:majorTickMark val="out"/>
        <c:minorTickMark val="none"/>
        <c:tickLblPos val="nextTo"/>
        <c:crossAx val="269145984"/>
        <c:crosses val="autoZero"/>
        <c:auto val="1"/>
        <c:lblAlgn val="ctr"/>
        <c:lblOffset val="100"/>
        <c:noMultiLvlLbl val="0"/>
      </c:catAx>
      <c:valAx>
        <c:axId val="2691459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914444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General government total expenditure on law courts, 2010-2024 (Euro per inhabitant)</a:t>
            </a:r>
            <a:endParaRPr lang="en-US" sz="1200" b="0"/>
          </a:p>
          <a:p>
            <a:pPr>
              <a:defRPr sz="1400">
                <a:latin typeface="Calibri"/>
                <a:ea typeface="Calibri"/>
                <a:cs typeface="Calibri"/>
              </a:defRPr>
            </a:pPr>
            <a:r>
              <a:rPr lang="en-US" sz="1200" b="0"/>
              <a:t>SDG ind 16_30: freq=Annual</a:t>
            </a:r>
          </a:p>
        </c:rich>
      </c:tx>
      <c:layout/>
      <c:overlay val="0"/>
    </c:title>
    <c:autoTitleDeleted val="0"/>
    <c:plotArea>
      <c:layout/>
      <c:lineChart>
        <c:grouping val="standard"/>
        <c:varyColors val="0"/>
        <c:ser>
          <c:idx val="0"/>
          <c:order val="0"/>
          <c:tx>
            <c:strRef>
              <c:f>'16_30'!$A$33</c:f>
              <c:strCache>
                <c:ptCount val="1"/>
                <c:pt idx="0">
                  <c:v>European Union - 27 countries (from 2020)</c:v>
                </c:pt>
              </c:strCache>
            </c:strRef>
          </c:tx>
          <c:cat>
            <c:numRef>
              <c:f>'16_30'!$B$32:$P$32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'16_30'!$B$33:$P$33</c:f>
              <c:numCache>
                <c:formatCode>General</c:formatCode>
                <c:ptCount val="15"/>
                <c:pt idx="0">
                  <c:v>84.4</c:v>
                </c:pt>
                <c:pt idx="1">
                  <c:v>86.6</c:v>
                </c:pt>
                <c:pt idx="2">
                  <c:v>85.3</c:v>
                </c:pt>
                <c:pt idx="3">
                  <c:v>87.1</c:v>
                </c:pt>
                <c:pt idx="4">
                  <c:v>88.3</c:v>
                </c:pt>
                <c:pt idx="5">
                  <c:v>90.1</c:v>
                </c:pt>
                <c:pt idx="6">
                  <c:v>91.7</c:v>
                </c:pt>
                <c:pt idx="7">
                  <c:v>95</c:v>
                </c:pt>
                <c:pt idx="8">
                  <c:v>98.2</c:v>
                </c:pt>
                <c:pt idx="9">
                  <c:v>101.9</c:v>
                </c:pt>
                <c:pt idx="10">
                  <c:v>102.3</c:v>
                </c:pt>
                <c:pt idx="11">
                  <c:v>107</c:v>
                </c:pt>
                <c:pt idx="12">
                  <c:v>111.9</c:v>
                </c:pt>
                <c:pt idx="13">
                  <c:v>122.1</c:v>
                </c:pt>
                <c:pt idx="14">
                  <c:v>0</c:v>
                </c:pt>
              </c:numCache>
            </c:numRef>
          </c:val>
          <c:smooth val="0"/>
        </c:ser>
        <c:ser>
          <c:idx val="1"/>
          <c:order val="1"/>
          <c:tx>
            <c:strRef>
              <c:f>'16_30'!$A$34</c:f>
              <c:strCache>
                <c:ptCount val="1"/>
                <c:pt idx="0">
                  <c:v>Netherlands</c:v>
                </c:pt>
              </c:strCache>
            </c:strRef>
          </c:tx>
          <c:cat>
            <c:numRef>
              <c:f>'16_30'!$B$32:$P$32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'16_30'!$B$34:$P$34</c:f>
              <c:numCache>
                <c:formatCode>General</c:formatCode>
                <c:ptCount val="15"/>
                <c:pt idx="0">
                  <c:v>118</c:v>
                </c:pt>
                <c:pt idx="1">
                  <c:v>121.2</c:v>
                </c:pt>
                <c:pt idx="2">
                  <c:v>117.2</c:v>
                </c:pt>
                <c:pt idx="3">
                  <c:v>116.6</c:v>
                </c:pt>
                <c:pt idx="4">
                  <c:v>114</c:v>
                </c:pt>
                <c:pt idx="5">
                  <c:v>112.3</c:v>
                </c:pt>
                <c:pt idx="6">
                  <c:v>114.3</c:v>
                </c:pt>
                <c:pt idx="7">
                  <c:v>117.9</c:v>
                </c:pt>
                <c:pt idx="8">
                  <c:v>124.4</c:v>
                </c:pt>
                <c:pt idx="9">
                  <c:v>127.3</c:v>
                </c:pt>
                <c:pt idx="10">
                  <c:v>133.1</c:v>
                </c:pt>
                <c:pt idx="11">
                  <c:v>131.69999999999999</c:v>
                </c:pt>
                <c:pt idx="12">
                  <c:v>141.30000000000001</c:v>
                </c:pt>
                <c:pt idx="13">
                  <c:v>155.69999999999999</c:v>
                </c:pt>
                <c:pt idx="14">
                  <c:v>180.2</c:v>
                </c:pt>
              </c:numCache>
            </c:numRef>
          </c:val>
          <c:smooth val="0"/>
        </c:ser>
        <c:ser>
          <c:idx val="2"/>
          <c:order val="2"/>
          <c:tx>
            <c:strRef>
              <c:f>'16_30'!$A$35</c:f>
              <c:strCache>
                <c:ptCount val="1"/>
                <c:pt idx="0">
                  <c:v>Poland</c:v>
                </c:pt>
              </c:strCache>
            </c:strRef>
          </c:tx>
          <c:cat>
            <c:numRef>
              <c:f>'16_30'!$B$32:$P$32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'16_30'!$B$35:$P$35</c:f>
              <c:numCache>
                <c:formatCode>General</c:formatCode>
                <c:ptCount val="15"/>
                <c:pt idx="0">
                  <c:v>54.7</c:v>
                </c:pt>
                <c:pt idx="1">
                  <c:v>50.5</c:v>
                </c:pt>
                <c:pt idx="2">
                  <c:v>54.8</c:v>
                </c:pt>
                <c:pt idx="3">
                  <c:v>53.9</c:v>
                </c:pt>
                <c:pt idx="4">
                  <c:v>56.1</c:v>
                </c:pt>
                <c:pt idx="5">
                  <c:v>58.6</c:v>
                </c:pt>
                <c:pt idx="6">
                  <c:v>57.5</c:v>
                </c:pt>
                <c:pt idx="7">
                  <c:v>61.8</c:v>
                </c:pt>
                <c:pt idx="8">
                  <c:v>66.7</c:v>
                </c:pt>
                <c:pt idx="9">
                  <c:v>72.3</c:v>
                </c:pt>
                <c:pt idx="10">
                  <c:v>78.599999999999994</c:v>
                </c:pt>
                <c:pt idx="11">
                  <c:v>81.8</c:v>
                </c:pt>
                <c:pt idx="12">
                  <c:v>86.3</c:v>
                </c:pt>
                <c:pt idx="13">
                  <c:v>91.9</c:v>
                </c:pt>
                <c:pt idx="14">
                  <c:v>0</c:v>
                </c:pt>
              </c:numCache>
            </c:numRef>
          </c:val>
          <c:smooth val="0"/>
        </c:ser>
        <c:dLbls>
          <c:showLegendKey val="0"/>
          <c:showVal val="0"/>
          <c:showCatName val="0"/>
          <c:showSerName val="0"/>
          <c:showPercent val="0"/>
          <c:showBubbleSize val="0"/>
        </c:dLbls>
        <c:marker val="1"/>
        <c:smooth val="0"/>
        <c:axId val="269836288"/>
        <c:axId val="269837824"/>
      </c:lineChart>
      <c:catAx>
        <c:axId val="269836288"/>
        <c:scaling>
          <c:orientation val="minMax"/>
        </c:scaling>
        <c:delete val="0"/>
        <c:axPos val="b"/>
        <c:numFmt formatCode="General" sourceLinked="1"/>
        <c:majorTickMark val="out"/>
        <c:minorTickMark val="none"/>
        <c:tickLblPos val="nextTo"/>
        <c:crossAx val="269837824"/>
        <c:crosses val="autoZero"/>
        <c:auto val="1"/>
        <c:lblAlgn val="ctr"/>
        <c:lblOffset val="100"/>
        <c:noMultiLvlLbl val="0"/>
      </c:catAx>
      <c:valAx>
        <c:axId val="2698378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983628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Perceived independence of the justice system, 2016-2025 (Percentage)</a:t>
            </a:r>
            <a:endParaRPr lang="en-US" sz="1200" b="0"/>
          </a:p>
          <a:p>
            <a:pPr>
              <a:defRPr sz="1400">
                <a:latin typeface="Calibri"/>
                <a:ea typeface="Calibri"/>
                <a:cs typeface="Calibri"/>
              </a:defRPr>
            </a:pPr>
            <a:r>
              <a:rPr lang="en-US" sz="1200" b="0"/>
              <a:t>SDG ind 16_40: freq=Annual, lev_perc=Very good or fairly good</a:t>
            </a:r>
          </a:p>
        </c:rich>
      </c:tx>
      <c:layout/>
      <c:overlay val="0"/>
    </c:title>
    <c:autoTitleDeleted val="0"/>
    <c:plotArea>
      <c:layout/>
      <c:lineChart>
        <c:grouping val="standard"/>
        <c:varyColors val="0"/>
        <c:ser>
          <c:idx val="0"/>
          <c:order val="0"/>
          <c:tx>
            <c:strRef>
              <c:f>'16_40'!$A$23</c:f>
              <c:strCache>
                <c:ptCount val="1"/>
                <c:pt idx="0">
                  <c:v>European Union - 27 countries (from 2020)</c:v>
                </c:pt>
              </c:strCache>
            </c:strRef>
          </c:tx>
          <c:cat>
            <c:numRef>
              <c:f>'16_40'!$B$22:$K$22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'16_40'!$B$23:$K$23</c:f>
              <c:numCache>
                <c:formatCode>General</c:formatCode>
                <c:ptCount val="10"/>
                <c:pt idx="0">
                  <c:v>50</c:v>
                </c:pt>
                <c:pt idx="1">
                  <c:v>54</c:v>
                </c:pt>
                <c:pt idx="2">
                  <c:v>54</c:v>
                </c:pt>
                <c:pt idx="3">
                  <c:v>54</c:v>
                </c:pt>
                <c:pt idx="4">
                  <c:v>54</c:v>
                </c:pt>
                <c:pt idx="5">
                  <c:v>54</c:v>
                </c:pt>
                <c:pt idx="6">
                  <c:v>53</c:v>
                </c:pt>
                <c:pt idx="7">
                  <c:v>53</c:v>
                </c:pt>
                <c:pt idx="8">
                  <c:v>52</c:v>
                </c:pt>
                <c:pt idx="9">
                  <c:v>54</c:v>
                </c:pt>
              </c:numCache>
            </c:numRef>
          </c:val>
          <c:smooth val="0"/>
        </c:ser>
        <c:ser>
          <c:idx val="1"/>
          <c:order val="1"/>
          <c:tx>
            <c:strRef>
              <c:f>'16_40'!$A$24</c:f>
              <c:strCache>
                <c:ptCount val="1"/>
                <c:pt idx="0">
                  <c:v>Netherlands</c:v>
                </c:pt>
              </c:strCache>
            </c:strRef>
          </c:tx>
          <c:cat>
            <c:numRef>
              <c:f>'16_40'!$B$22:$K$22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'16_40'!$B$24:$K$24</c:f>
              <c:numCache>
                <c:formatCode>General</c:formatCode>
                <c:ptCount val="10"/>
                <c:pt idx="0">
                  <c:v>72</c:v>
                </c:pt>
                <c:pt idx="1">
                  <c:v>76</c:v>
                </c:pt>
                <c:pt idx="2">
                  <c:v>79</c:v>
                </c:pt>
                <c:pt idx="3">
                  <c:v>71</c:v>
                </c:pt>
                <c:pt idx="4">
                  <c:v>77</c:v>
                </c:pt>
                <c:pt idx="5">
                  <c:v>77</c:v>
                </c:pt>
                <c:pt idx="6">
                  <c:v>77</c:v>
                </c:pt>
                <c:pt idx="7">
                  <c:v>70</c:v>
                </c:pt>
                <c:pt idx="8">
                  <c:v>70</c:v>
                </c:pt>
                <c:pt idx="9">
                  <c:v>75</c:v>
                </c:pt>
              </c:numCache>
            </c:numRef>
          </c:val>
          <c:smooth val="0"/>
        </c:ser>
        <c:ser>
          <c:idx val="2"/>
          <c:order val="2"/>
          <c:tx>
            <c:strRef>
              <c:f>'16_40'!$A$25</c:f>
              <c:strCache>
                <c:ptCount val="1"/>
                <c:pt idx="0">
                  <c:v>Poland</c:v>
                </c:pt>
              </c:strCache>
            </c:strRef>
          </c:tx>
          <c:cat>
            <c:numRef>
              <c:f>'16_40'!$B$22:$K$22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'16_40'!$B$25:$K$25</c:f>
              <c:numCache>
                <c:formatCode>General</c:formatCode>
                <c:ptCount val="10"/>
                <c:pt idx="0">
                  <c:v>45</c:v>
                </c:pt>
                <c:pt idx="1">
                  <c:v>50</c:v>
                </c:pt>
                <c:pt idx="2">
                  <c:v>42</c:v>
                </c:pt>
                <c:pt idx="3">
                  <c:v>39</c:v>
                </c:pt>
                <c:pt idx="4">
                  <c:v>34</c:v>
                </c:pt>
                <c:pt idx="5">
                  <c:v>30</c:v>
                </c:pt>
                <c:pt idx="6">
                  <c:v>24</c:v>
                </c:pt>
                <c:pt idx="7">
                  <c:v>23</c:v>
                </c:pt>
                <c:pt idx="8">
                  <c:v>28</c:v>
                </c:pt>
                <c:pt idx="9">
                  <c:v>24</c:v>
                </c:pt>
              </c:numCache>
            </c:numRef>
          </c:val>
          <c:smooth val="0"/>
        </c:ser>
        <c:dLbls>
          <c:showLegendKey val="0"/>
          <c:showVal val="0"/>
          <c:showCatName val="0"/>
          <c:showSerName val="0"/>
          <c:showPercent val="0"/>
          <c:showBubbleSize val="0"/>
        </c:dLbls>
        <c:marker val="1"/>
        <c:smooth val="0"/>
        <c:axId val="258853888"/>
        <c:axId val="258981248"/>
      </c:lineChart>
      <c:catAx>
        <c:axId val="258853888"/>
        <c:scaling>
          <c:orientation val="minMax"/>
        </c:scaling>
        <c:delete val="0"/>
        <c:axPos val="b"/>
        <c:numFmt formatCode="General" sourceLinked="1"/>
        <c:majorTickMark val="out"/>
        <c:minorTickMark val="none"/>
        <c:tickLblPos val="nextTo"/>
        <c:crossAx val="258981248"/>
        <c:crosses val="autoZero"/>
        <c:auto val="1"/>
        <c:lblAlgn val="ctr"/>
        <c:lblOffset val="100"/>
        <c:noMultiLvlLbl val="0"/>
      </c:catAx>
      <c:valAx>
        <c:axId val="2589812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5885388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Perceived independence of the justice system, 2016-2025 (Percentage)</a:t>
            </a:r>
            <a:endParaRPr lang="en-US" sz="1200" b="0"/>
          </a:p>
          <a:p>
            <a:pPr>
              <a:defRPr sz="1400">
                <a:latin typeface="Calibri"/>
                <a:ea typeface="Calibri"/>
                <a:cs typeface="Calibri"/>
              </a:defRPr>
            </a:pPr>
            <a:r>
              <a:rPr lang="en-US" sz="1200" b="0"/>
              <a:t>SDG ind 16_40: freq=Annual, lev_perc=Very good</a:t>
            </a:r>
          </a:p>
        </c:rich>
      </c:tx>
      <c:layout/>
      <c:overlay val="0"/>
    </c:title>
    <c:autoTitleDeleted val="0"/>
    <c:plotArea>
      <c:layout/>
      <c:lineChart>
        <c:grouping val="standard"/>
        <c:varyColors val="0"/>
        <c:ser>
          <c:idx val="0"/>
          <c:order val="0"/>
          <c:tx>
            <c:strRef>
              <c:f>'16_40'!$A$33</c:f>
              <c:strCache>
                <c:ptCount val="1"/>
                <c:pt idx="0">
                  <c:v>European Union - 27 countries (from 2020)</c:v>
                </c:pt>
              </c:strCache>
            </c:strRef>
          </c:tx>
          <c:cat>
            <c:numRef>
              <c:f>'16_40'!$B$32:$K$32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'16_40'!$B$33:$K$33</c:f>
              <c:numCache>
                <c:formatCode>General</c:formatCode>
                <c:ptCount val="10"/>
                <c:pt idx="0">
                  <c:v>8</c:v>
                </c:pt>
                <c:pt idx="1">
                  <c:v>9</c:v>
                </c:pt>
                <c:pt idx="2">
                  <c:v>10</c:v>
                </c:pt>
                <c:pt idx="3">
                  <c:v>10</c:v>
                </c:pt>
                <c:pt idx="4">
                  <c:v>11</c:v>
                </c:pt>
                <c:pt idx="5">
                  <c:v>9</c:v>
                </c:pt>
                <c:pt idx="6">
                  <c:v>11</c:v>
                </c:pt>
                <c:pt idx="7">
                  <c:v>11</c:v>
                </c:pt>
                <c:pt idx="8">
                  <c:v>11</c:v>
                </c:pt>
                <c:pt idx="9">
                  <c:v>13</c:v>
                </c:pt>
              </c:numCache>
            </c:numRef>
          </c:val>
          <c:smooth val="0"/>
        </c:ser>
        <c:ser>
          <c:idx val="1"/>
          <c:order val="1"/>
          <c:tx>
            <c:strRef>
              <c:f>'16_40'!$A$34</c:f>
              <c:strCache>
                <c:ptCount val="1"/>
                <c:pt idx="0">
                  <c:v>Netherlands</c:v>
                </c:pt>
              </c:strCache>
            </c:strRef>
          </c:tx>
          <c:cat>
            <c:numRef>
              <c:f>'16_40'!$B$32:$K$32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'16_40'!$B$34:$K$34</c:f>
              <c:numCache>
                <c:formatCode>General</c:formatCode>
                <c:ptCount val="10"/>
                <c:pt idx="0">
                  <c:v>16</c:v>
                </c:pt>
                <c:pt idx="1">
                  <c:v>25</c:v>
                </c:pt>
                <c:pt idx="2">
                  <c:v>25</c:v>
                </c:pt>
                <c:pt idx="3">
                  <c:v>20</c:v>
                </c:pt>
                <c:pt idx="4">
                  <c:v>27</c:v>
                </c:pt>
                <c:pt idx="5">
                  <c:v>25</c:v>
                </c:pt>
                <c:pt idx="6">
                  <c:v>24</c:v>
                </c:pt>
                <c:pt idx="7">
                  <c:v>22</c:v>
                </c:pt>
                <c:pt idx="8">
                  <c:v>18</c:v>
                </c:pt>
                <c:pt idx="9">
                  <c:v>24</c:v>
                </c:pt>
              </c:numCache>
            </c:numRef>
          </c:val>
          <c:smooth val="0"/>
        </c:ser>
        <c:ser>
          <c:idx val="2"/>
          <c:order val="2"/>
          <c:tx>
            <c:strRef>
              <c:f>'16_40'!$A$35</c:f>
              <c:strCache>
                <c:ptCount val="1"/>
                <c:pt idx="0">
                  <c:v>Poland</c:v>
                </c:pt>
              </c:strCache>
            </c:strRef>
          </c:tx>
          <c:cat>
            <c:numRef>
              <c:f>'16_40'!$B$32:$K$32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'16_40'!$B$35:$K$35</c:f>
              <c:numCache>
                <c:formatCode>General</c:formatCode>
                <c:ptCount val="10"/>
                <c:pt idx="0">
                  <c:v>5</c:v>
                </c:pt>
                <c:pt idx="1">
                  <c:v>5</c:v>
                </c:pt>
                <c:pt idx="2">
                  <c:v>5</c:v>
                </c:pt>
                <c:pt idx="3">
                  <c:v>4</c:v>
                </c:pt>
                <c:pt idx="4">
                  <c:v>5</c:v>
                </c:pt>
                <c:pt idx="5">
                  <c:v>2</c:v>
                </c:pt>
                <c:pt idx="6">
                  <c:v>3</c:v>
                </c:pt>
                <c:pt idx="7">
                  <c:v>3</c:v>
                </c:pt>
                <c:pt idx="8">
                  <c:v>3</c:v>
                </c:pt>
                <c:pt idx="9">
                  <c:v>3</c:v>
                </c:pt>
              </c:numCache>
            </c:numRef>
          </c:val>
          <c:smooth val="0"/>
        </c:ser>
        <c:dLbls>
          <c:showLegendKey val="0"/>
          <c:showVal val="0"/>
          <c:showCatName val="0"/>
          <c:showSerName val="0"/>
          <c:showPercent val="0"/>
          <c:showBubbleSize val="0"/>
        </c:dLbls>
        <c:marker val="1"/>
        <c:smooth val="0"/>
        <c:axId val="266648192"/>
        <c:axId val="267019776"/>
      </c:lineChart>
      <c:catAx>
        <c:axId val="266648192"/>
        <c:scaling>
          <c:orientation val="minMax"/>
        </c:scaling>
        <c:delete val="0"/>
        <c:axPos val="b"/>
        <c:numFmt formatCode="General" sourceLinked="1"/>
        <c:majorTickMark val="out"/>
        <c:minorTickMark val="none"/>
        <c:tickLblPos val="nextTo"/>
        <c:crossAx val="267019776"/>
        <c:crosses val="autoZero"/>
        <c:auto val="1"/>
        <c:lblAlgn val="ctr"/>
        <c:lblOffset val="100"/>
        <c:noMultiLvlLbl val="0"/>
      </c:catAx>
      <c:valAx>
        <c:axId val="2670197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66648192"/>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Perceived independence of the justice system, 2016-2025 (Percentage)</a:t>
            </a:r>
            <a:endParaRPr sz="1200" b="0"/>
          </a:p>
          <a:p>
            <a:pPr>
              <a:defRPr sz="1400">
                <a:latin typeface="Calibri"/>
                <a:ea typeface="Calibri"/>
                <a:cs typeface="Calibri"/>
              </a:defRPr>
            </a:pPr>
            <a:r>
              <a:rPr sz="1200" b="0"/>
              <a:t>SDG ind 16_40: freq=Annual, lev_perc=Fairly good</a:t>
            </a:r>
          </a:p>
        </c:rich>
      </c:tx>
      <c:overlay val="0"/>
    </c:title>
    <c:autoTitleDeleted val="0"/>
    <c:plotArea>
      <c:layout/>
      <c:lineChart>
        <c:grouping val="standard"/>
        <c:varyColors val="0"/>
        <c:ser>
          <c:idx val="0"/>
          <c:order val="0"/>
          <c:tx>
            <c:strRef>
              <c:f>'16_40'!$A$43</c:f>
              <c:strCache>
                <c:ptCount val="1"/>
                <c:pt idx="0">
                  <c:v>European Union - 27 countries (from 2020)</c:v>
                </c:pt>
              </c:strCache>
            </c:strRef>
          </c:tx>
          <c:cat>
            <c:numRef>
              <c:f>'16_40'!$B$42:$K$42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'16_40'!$B$43:$K$43</c:f>
              <c:numCache>
                <c:formatCode>General</c:formatCode>
                <c:ptCount val="10"/>
                <c:pt idx="0">
                  <c:v>42</c:v>
                </c:pt>
                <c:pt idx="1">
                  <c:v>45</c:v>
                </c:pt>
                <c:pt idx="2">
                  <c:v>44</c:v>
                </c:pt>
                <c:pt idx="3">
                  <c:v>44</c:v>
                </c:pt>
                <c:pt idx="4">
                  <c:v>43</c:v>
                </c:pt>
                <c:pt idx="5">
                  <c:v>45</c:v>
                </c:pt>
                <c:pt idx="6">
                  <c:v>42</c:v>
                </c:pt>
                <c:pt idx="7">
                  <c:v>42</c:v>
                </c:pt>
                <c:pt idx="8">
                  <c:v>41</c:v>
                </c:pt>
                <c:pt idx="9">
                  <c:v>41</c:v>
                </c:pt>
              </c:numCache>
            </c:numRef>
          </c:val>
          <c:smooth val="0"/>
        </c:ser>
        <c:ser>
          <c:idx val="1"/>
          <c:order val="1"/>
          <c:tx>
            <c:strRef>
              <c:f>'16_40'!$A$44</c:f>
              <c:strCache>
                <c:ptCount val="1"/>
                <c:pt idx="0">
                  <c:v>Netherlands</c:v>
                </c:pt>
              </c:strCache>
            </c:strRef>
          </c:tx>
          <c:cat>
            <c:numRef>
              <c:f>'16_40'!$B$42:$K$42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'16_40'!$B$44:$K$44</c:f>
              <c:numCache>
                <c:formatCode>General</c:formatCode>
                <c:ptCount val="10"/>
                <c:pt idx="0">
                  <c:v>56</c:v>
                </c:pt>
                <c:pt idx="1">
                  <c:v>51</c:v>
                </c:pt>
                <c:pt idx="2">
                  <c:v>54</c:v>
                </c:pt>
                <c:pt idx="3">
                  <c:v>51</c:v>
                </c:pt>
                <c:pt idx="4">
                  <c:v>50</c:v>
                </c:pt>
                <c:pt idx="5">
                  <c:v>52</c:v>
                </c:pt>
                <c:pt idx="6">
                  <c:v>53</c:v>
                </c:pt>
                <c:pt idx="7">
                  <c:v>48</c:v>
                </c:pt>
                <c:pt idx="8">
                  <c:v>52</c:v>
                </c:pt>
                <c:pt idx="9">
                  <c:v>51</c:v>
                </c:pt>
              </c:numCache>
            </c:numRef>
          </c:val>
          <c:smooth val="0"/>
        </c:ser>
        <c:ser>
          <c:idx val="2"/>
          <c:order val="2"/>
          <c:tx>
            <c:strRef>
              <c:f>'16_40'!$A$45</c:f>
              <c:strCache>
                <c:ptCount val="1"/>
                <c:pt idx="0">
                  <c:v>Poland</c:v>
                </c:pt>
              </c:strCache>
            </c:strRef>
          </c:tx>
          <c:cat>
            <c:numRef>
              <c:f>'16_40'!$B$42:$K$42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'16_40'!$B$45:$K$45</c:f>
              <c:numCache>
                <c:formatCode>General</c:formatCode>
                <c:ptCount val="10"/>
                <c:pt idx="0">
                  <c:v>40</c:v>
                </c:pt>
                <c:pt idx="1">
                  <c:v>45</c:v>
                </c:pt>
                <c:pt idx="2">
                  <c:v>37</c:v>
                </c:pt>
                <c:pt idx="3">
                  <c:v>35</c:v>
                </c:pt>
                <c:pt idx="4">
                  <c:v>29</c:v>
                </c:pt>
                <c:pt idx="5">
                  <c:v>27</c:v>
                </c:pt>
                <c:pt idx="6">
                  <c:v>21</c:v>
                </c:pt>
                <c:pt idx="7">
                  <c:v>20</c:v>
                </c:pt>
                <c:pt idx="8">
                  <c:v>25</c:v>
                </c:pt>
                <c:pt idx="9">
                  <c:v>21</c:v>
                </c:pt>
              </c:numCache>
            </c:numRef>
          </c:val>
          <c:smooth val="0"/>
        </c:ser>
        <c:dLbls>
          <c:showLegendKey val="0"/>
          <c:showVal val="0"/>
          <c:showCatName val="0"/>
          <c:showSerName val="0"/>
          <c:showPercent val="0"/>
          <c:showBubbleSize val="0"/>
        </c:dLbls>
        <c:marker val="1"/>
        <c:smooth val="0"/>
        <c:axId val="270881152"/>
        <c:axId val="270882688"/>
      </c:lineChart>
      <c:catAx>
        <c:axId val="270881152"/>
        <c:scaling>
          <c:orientation val="minMax"/>
        </c:scaling>
        <c:delete val="0"/>
        <c:axPos val="b"/>
        <c:numFmt formatCode="General" sourceLinked="1"/>
        <c:majorTickMark val="out"/>
        <c:minorTickMark val="none"/>
        <c:tickLblPos val="nextTo"/>
        <c:crossAx val="270882688"/>
        <c:crosses val="autoZero"/>
        <c:auto val="1"/>
        <c:lblAlgn val="ctr"/>
        <c:lblOffset val="100"/>
        <c:noMultiLvlLbl val="0"/>
      </c:catAx>
      <c:valAx>
        <c:axId val="2708826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0881152"/>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Perceived independence of the justice system, 2016-2025 (Percentage)</a:t>
            </a:r>
            <a:endParaRPr sz="1200" b="0"/>
          </a:p>
          <a:p>
            <a:pPr>
              <a:defRPr sz="1400">
                <a:latin typeface="Calibri"/>
                <a:ea typeface="Calibri"/>
                <a:cs typeface="Calibri"/>
              </a:defRPr>
            </a:pPr>
            <a:r>
              <a:rPr sz="1200" b="0"/>
              <a:t>SDG ind 16_40: freq=Annual, lev_perc=Very bad or fairly bad</a:t>
            </a:r>
          </a:p>
        </c:rich>
      </c:tx>
      <c:overlay val="0"/>
    </c:title>
    <c:autoTitleDeleted val="0"/>
    <c:plotArea>
      <c:layout/>
      <c:lineChart>
        <c:grouping val="standard"/>
        <c:varyColors val="0"/>
        <c:ser>
          <c:idx val="0"/>
          <c:order val="0"/>
          <c:tx>
            <c:strRef>
              <c:f>'16_40'!$A$53</c:f>
              <c:strCache>
                <c:ptCount val="1"/>
                <c:pt idx="0">
                  <c:v>European Union - 27 countries (from 2020)</c:v>
                </c:pt>
              </c:strCache>
            </c:strRef>
          </c:tx>
          <c:cat>
            <c:numRef>
              <c:f>'16_40'!$B$52:$K$52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'16_40'!$B$53:$K$53</c:f>
              <c:numCache>
                <c:formatCode>General</c:formatCode>
                <c:ptCount val="10"/>
                <c:pt idx="0">
                  <c:v>38</c:v>
                </c:pt>
                <c:pt idx="1">
                  <c:v>36</c:v>
                </c:pt>
                <c:pt idx="2">
                  <c:v>34</c:v>
                </c:pt>
                <c:pt idx="3">
                  <c:v>35</c:v>
                </c:pt>
                <c:pt idx="4">
                  <c:v>34</c:v>
                </c:pt>
                <c:pt idx="5">
                  <c:v>35</c:v>
                </c:pt>
                <c:pt idx="6">
                  <c:v>35</c:v>
                </c:pt>
                <c:pt idx="7">
                  <c:v>36</c:v>
                </c:pt>
                <c:pt idx="8">
                  <c:v>37</c:v>
                </c:pt>
                <c:pt idx="9">
                  <c:v>36</c:v>
                </c:pt>
              </c:numCache>
            </c:numRef>
          </c:val>
          <c:smooth val="0"/>
        </c:ser>
        <c:ser>
          <c:idx val="1"/>
          <c:order val="1"/>
          <c:tx>
            <c:strRef>
              <c:f>'16_40'!$A$54</c:f>
              <c:strCache>
                <c:ptCount val="1"/>
                <c:pt idx="0">
                  <c:v>Netherlands</c:v>
                </c:pt>
              </c:strCache>
            </c:strRef>
          </c:tx>
          <c:cat>
            <c:numRef>
              <c:f>'16_40'!$B$52:$K$52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'16_40'!$B$54:$K$54</c:f>
              <c:numCache>
                <c:formatCode>General</c:formatCode>
                <c:ptCount val="10"/>
                <c:pt idx="0">
                  <c:v>12</c:v>
                </c:pt>
                <c:pt idx="1">
                  <c:v>12</c:v>
                </c:pt>
                <c:pt idx="2">
                  <c:v>10</c:v>
                </c:pt>
                <c:pt idx="3">
                  <c:v>15</c:v>
                </c:pt>
                <c:pt idx="4">
                  <c:v>10</c:v>
                </c:pt>
                <c:pt idx="5">
                  <c:v>12</c:v>
                </c:pt>
                <c:pt idx="6">
                  <c:v>14</c:v>
                </c:pt>
                <c:pt idx="7">
                  <c:v>16</c:v>
                </c:pt>
                <c:pt idx="8">
                  <c:v>18</c:v>
                </c:pt>
                <c:pt idx="9">
                  <c:v>16</c:v>
                </c:pt>
              </c:numCache>
            </c:numRef>
          </c:val>
          <c:smooth val="0"/>
        </c:ser>
        <c:ser>
          <c:idx val="2"/>
          <c:order val="2"/>
          <c:tx>
            <c:strRef>
              <c:f>'16_40'!$A$55</c:f>
              <c:strCache>
                <c:ptCount val="1"/>
                <c:pt idx="0">
                  <c:v>Poland</c:v>
                </c:pt>
              </c:strCache>
            </c:strRef>
          </c:tx>
          <c:cat>
            <c:numRef>
              <c:f>'16_40'!$B$52:$K$52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'16_40'!$B$55:$K$55</c:f>
              <c:numCache>
                <c:formatCode>General</c:formatCode>
                <c:ptCount val="10"/>
                <c:pt idx="0">
                  <c:v>44</c:v>
                </c:pt>
                <c:pt idx="1">
                  <c:v>37</c:v>
                </c:pt>
                <c:pt idx="2">
                  <c:v>45</c:v>
                </c:pt>
                <c:pt idx="3">
                  <c:v>50</c:v>
                </c:pt>
                <c:pt idx="4">
                  <c:v>55</c:v>
                </c:pt>
                <c:pt idx="5">
                  <c:v>59</c:v>
                </c:pt>
                <c:pt idx="6">
                  <c:v>64</c:v>
                </c:pt>
                <c:pt idx="7">
                  <c:v>66</c:v>
                </c:pt>
                <c:pt idx="8">
                  <c:v>62</c:v>
                </c:pt>
                <c:pt idx="9">
                  <c:v>70</c:v>
                </c:pt>
              </c:numCache>
            </c:numRef>
          </c:val>
          <c:smooth val="0"/>
        </c:ser>
        <c:dLbls>
          <c:showLegendKey val="0"/>
          <c:showVal val="0"/>
          <c:showCatName val="0"/>
          <c:showSerName val="0"/>
          <c:showPercent val="0"/>
          <c:showBubbleSize val="0"/>
        </c:dLbls>
        <c:marker val="1"/>
        <c:smooth val="0"/>
        <c:axId val="270994816"/>
        <c:axId val="271004800"/>
      </c:lineChart>
      <c:catAx>
        <c:axId val="270994816"/>
        <c:scaling>
          <c:orientation val="minMax"/>
        </c:scaling>
        <c:delete val="0"/>
        <c:axPos val="b"/>
        <c:numFmt formatCode="General" sourceLinked="1"/>
        <c:majorTickMark val="out"/>
        <c:minorTickMark val="none"/>
        <c:tickLblPos val="nextTo"/>
        <c:crossAx val="271004800"/>
        <c:crosses val="autoZero"/>
        <c:auto val="1"/>
        <c:lblAlgn val="ctr"/>
        <c:lblOffset val="100"/>
        <c:noMultiLvlLbl val="0"/>
      </c:catAx>
      <c:valAx>
        <c:axId val="2710048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0994816"/>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Perceived independence of the justice system, 2016-2025 (Percentage)</a:t>
            </a:r>
            <a:endParaRPr sz="1200" b="0"/>
          </a:p>
          <a:p>
            <a:pPr>
              <a:defRPr sz="1400">
                <a:latin typeface="Calibri"/>
                <a:ea typeface="Calibri"/>
                <a:cs typeface="Calibri"/>
              </a:defRPr>
            </a:pPr>
            <a:r>
              <a:rPr sz="1200" b="0"/>
              <a:t>SDG ind 16_40: freq=Annual, lev_perc=Very bad</a:t>
            </a:r>
          </a:p>
        </c:rich>
      </c:tx>
      <c:overlay val="0"/>
    </c:title>
    <c:autoTitleDeleted val="0"/>
    <c:plotArea>
      <c:layout/>
      <c:lineChart>
        <c:grouping val="standard"/>
        <c:varyColors val="0"/>
        <c:ser>
          <c:idx val="0"/>
          <c:order val="0"/>
          <c:tx>
            <c:strRef>
              <c:f>'16_40'!$A$63</c:f>
              <c:strCache>
                <c:ptCount val="1"/>
                <c:pt idx="0">
                  <c:v>European Union - 27 countries (from 2020)</c:v>
                </c:pt>
              </c:strCache>
            </c:strRef>
          </c:tx>
          <c:cat>
            <c:numRef>
              <c:f>'16_40'!$B$62:$K$62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'16_40'!$B$63:$K$63</c:f>
              <c:numCache>
                <c:formatCode>General</c:formatCode>
                <c:ptCount val="10"/>
                <c:pt idx="0">
                  <c:v>12</c:v>
                </c:pt>
                <c:pt idx="1">
                  <c:v>11</c:v>
                </c:pt>
                <c:pt idx="2">
                  <c:v>11</c:v>
                </c:pt>
                <c:pt idx="3">
                  <c:v>11</c:v>
                </c:pt>
                <c:pt idx="4">
                  <c:v>11</c:v>
                </c:pt>
                <c:pt idx="5">
                  <c:v>12</c:v>
                </c:pt>
                <c:pt idx="6">
                  <c:v>12</c:v>
                </c:pt>
                <c:pt idx="7">
                  <c:v>12</c:v>
                </c:pt>
                <c:pt idx="8">
                  <c:v>13</c:v>
                </c:pt>
                <c:pt idx="9">
                  <c:v>13</c:v>
                </c:pt>
              </c:numCache>
            </c:numRef>
          </c:val>
          <c:smooth val="0"/>
        </c:ser>
        <c:ser>
          <c:idx val="1"/>
          <c:order val="1"/>
          <c:tx>
            <c:strRef>
              <c:f>'16_40'!$A$64</c:f>
              <c:strCache>
                <c:ptCount val="1"/>
                <c:pt idx="0">
                  <c:v>Netherlands</c:v>
                </c:pt>
              </c:strCache>
            </c:strRef>
          </c:tx>
          <c:cat>
            <c:numRef>
              <c:f>'16_40'!$B$62:$K$62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'16_40'!$B$64:$K$64</c:f>
              <c:numCache>
                <c:formatCode>General</c:formatCode>
                <c:ptCount val="10"/>
                <c:pt idx="0">
                  <c:v>3</c:v>
                </c:pt>
                <c:pt idx="1">
                  <c:v>4</c:v>
                </c:pt>
                <c:pt idx="2">
                  <c:v>3</c:v>
                </c:pt>
                <c:pt idx="3">
                  <c:v>4</c:v>
                </c:pt>
                <c:pt idx="4">
                  <c:v>3</c:v>
                </c:pt>
                <c:pt idx="5">
                  <c:v>3</c:v>
                </c:pt>
                <c:pt idx="6">
                  <c:v>4</c:v>
                </c:pt>
                <c:pt idx="7">
                  <c:v>4</c:v>
                </c:pt>
                <c:pt idx="8">
                  <c:v>5</c:v>
                </c:pt>
                <c:pt idx="9">
                  <c:v>5</c:v>
                </c:pt>
              </c:numCache>
            </c:numRef>
          </c:val>
          <c:smooth val="0"/>
        </c:ser>
        <c:ser>
          <c:idx val="2"/>
          <c:order val="2"/>
          <c:tx>
            <c:strRef>
              <c:f>'16_40'!$A$65</c:f>
              <c:strCache>
                <c:ptCount val="1"/>
                <c:pt idx="0">
                  <c:v>Poland</c:v>
                </c:pt>
              </c:strCache>
            </c:strRef>
          </c:tx>
          <c:cat>
            <c:numRef>
              <c:f>'16_40'!$B$62:$K$62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'16_40'!$B$65:$K$65</c:f>
              <c:numCache>
                <c:formatCode>General</c:formatCode>
                <c:ptCount val="10"/>
                <c:pt idx="0">
                  <c:v>12</c:v>
                </c:pt>
                <c:pt idx="1">
                  <c:v>11</c:v>
                </c:pt>
                <c:pt idx="2">
                  <c:v>16</c:v>
                </c:pt>
                <c:pt idx="3">
                  <c:v>20</c:v>
                </c:pt>
                <c:pt idx="4">
                  <c:v>24</c:v>
                </c:pt>
                <c:pt idx="5">
                  <c:v>26</c:v>
                </c:pt>
                <c:pt idx="6">
                  <c:v>30</c:v>
                </c:pt>
                <c:pt idx="7">
                  <c:v>30</c:v>
                </c:pt>
                <c:pt idx="8">
                  <c:v>23</c:v>
                </c:pt>
                <c:pt idx="9">
                  <c:v>29</c:v>
                </c:pt>
              </c:numCache>
            </c:numRef>
          </c:val>
          <c:smooth val="0"/>
        </c:ser>
        <c:dLbls>
          <c:showLegendKey val="0"/>
          <c:showVal val="0"/>
          <c:showCatName val="0"/>
          <c:showSerName val="0"/>
          <c:showPercent val="0"/>
          <c:showBubbleSize val="0"/>
        </c:dLbls>
        <c:marker val="1"/>
        <c:smooth val="0"/>
        <c:axId val="271141504"/>
        <c:axId val="271143296"/>
      </c:lineChart>
      <c:catAx>
        <c:axId val="271141504"/>
        <c:scaling>
          <c:orientation val="minMax"/>
        </c:scaling>
        <c:delete val="0"/>
        <c:axPos val="b"/>
        <c:numFmt formatCode="General" sourceLinked="1"/>
        <c:majorTickMark val="out"/>
        <c:minorTickMark val="none"/>
        <c:tickLblPos val="nextTo"/>
        <c:crossAx val="271143296"/>
        <c:crosses val="autoZero"/>
        <c:auto val="1"/>
        <c:lblAlgn val="ctr"/>
        <c:lblOffset val="100"/>
        <c:noMultiLvlLbl val="0"/>
      </c:catAx>
      <c:valAx>
        <c:axId val="2711432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1141504"/>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Government support to agricultural research and development, 2010-2025 (Euro per inhabitant)</a:t>
            </a:r>
            <a:endParaRPr lang="en-US" sz="1200" b="0"/>
          </a:p>
          <a:p>
            <a:pPr>
              <a:defRPr sz="1400">
                <a:latin typeface="Calibri"/>
                <a:ea typeface="Calibri"/>
                <a:cs typeface="Calibri"/>
              </a:defRPr>
            </a:pPr>
            <a:r>
              <a:rPr lang="en-US" sz="1200" b="0"/>
              <a:t>SDG ind 02_30: freq=Annual, nabs07=Agriculture</a:t>
            </a:r>
          </a:p>
        </c:rich>
      </c:tx>
      <c:layout/>
      <c:overlay val="0"/>
    </c:title>
    <c:autoTitleDeleted val="0"/>
    <c:plotArea>
      <c:layout/>
      <c:lineChart>
        <c:grouping val="standard"/>
        <c:varyColors val="0"/>
        <c:ser>
          <c:idx val="0"/>
          <c:order val="0"/>
          <c:tx>
            <c:strRef>
              <c:f>'02_30'!$A$34</c:f>
              <c:strCache>
                <c:ptCount val="1"/>
                <c:pt idx="0">
                  <c:v>European Union - 27 countries (from 2020)</c:v>
                </c:pt>
              </c:strCache>
            </c:strRef>
          </c:tx>
          <c:cat>
            <c:numRef>
              <c:f>'02_30'!$B$33:$Q$33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'02_30'!$B$34:$Q$34</c:f>
              <c:numCache>
                <c:formatCode>General</c:formatCode>
                <c:ptCount val="16"/>
                <c:pt idx="0">
                  <c:v>6.5</c:v>
                </c:pt>
                <c:pt idx="1">
                  <c:v>6.4</c:v>
                </c:pt>
                <c:pt idx="2">
                  <c:v>5.6</c:v>
                </c:pt>
                <c:pt idx="3">
                  <c:v>5.8</c:v>
                </c:pt>
                <c:pt idx="4">
                  <c:v>5.7</c:v>
                </c:pt>
                <c:pt idx="5">
                  <c:v>5.9</c:v>
                </c:pt>
                <c:pt idx="6">
                  <c:v>6</c:v>
                </c:pt>
                <c:pt idx="7">
                  <c:v>6.2</c:v>
                </c:pt>
                <c:pt idx="8">
                  <c:v>6.4</c:v>
                </c:pt>
                <c:pt idx="9">
                  <c:v>6.6</c:v>
                </c:pt>
                <c:pt idx="10">
                  <c:v>7.2</c:v>
                </c:pt>
                <c:pt idx="11">
                  <c:v>7.5</c:v>
                </c:pt>
                <c:pt idx="12">
                  <c:v>8</c:v>
                </c:pt>
                <c:pt idx="13">
                  <c:v>8.1999999999999993</c:v>
                </c:pt>
                <c:pt idx="14">
                  <c:v>8.5</c:v>
                </c:pt>
                <c:pt idx="15">
                  <c:v>0</c:v>
                </c:pt>
              </c:numCache>
            </c:numRef>
          </c:val>
          <c:smooth val="0"/>
        </c:ser>
        <c:ser>
          <c:idx val="1"/>
          <c:order val="1"/>
          <c:tx>
            <c:strRef>
              <c:f>'02_30'!$A$35</c:f>
              <c:strCache>
                <c:ptCount val="1"/>
                <c:pt idx="0">
                  <c:v>Netherlands</c:v>
                </c:pt>
              </c:strCache>
            </c:strRef>
          </c:tx>
          <c:cat>
            <c:numRef>
              <c:f>'02_30'!$B$33:$Q$33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'02_30'!$B$35:$Q$35</c:f>
              <c:numCache>
                <c:formatCode>General</c:formatCode>
                <c:ptCount val="16"/>
                <c:pt idx="0">
                  <c:v>10.6</c:v>
                </c:pt>
                <c:pt idx="1">
                  <c:v>9.8000000000000007</c:v>
                </c:pt>
                <c:pt idx="2">
                  <c:v>8.9</c:v>
                </c:pt>
                <c:pt idx="3">
                  <c:v>8.9</c:v>
                </c:pt>
                <c:pt idx="4">
                  <c:v>9.9</c:v>
                </c:pt>
                <c:pt idx="5">
                  <c:v>5.9</c:v>
                </c:pt>
                <c:pt idx="6">
                  <c:v>6.2</c:v>
                </c:pt>
                <c:pt idx="7">
                  <c:v>6.1</c:v>
                </c:pt>
                <c:pt idx="8">
                  <c:v>7.2</c:v>
                </c:pt>
                <c:pt idx="9">
                  <c:v>8.1999999999999993</c:v>
                </c:pt>
                <c:pt idx="10">
                  <c:v>12.6</c:v>
                </c:pt>
                <c:pt idx="11">
                  <c:v>12.6</c:v>
                </c:pt>
                <c:pt idx="12">
                  <c:v>20.7</c:v>
                </c:pt>
                <c:pt idx="13">
                  <c:v>23.6</c:v>
                </c:pt>
                <c:pt idx="14">
                  <c:v>25.3</c:v>
                </c:pt>
                <c:pt idx="15">
                  <c:v>0</c:v>
                </c:pt>
              </c:numCache>
            </c:numRef>
          </c:val>
          <c:smooth val="0"/>
        </c:ser>
        <c:ser>
          <c:idx val="2"/>
          <c:order val="2"/>
          <c:tx>
            <c:strRef>
              <c:f>'02_30'!$A$36</c:f>
              <c:strCache>
                <c:ptCount val="1"/>
                <c:pt idx="0">
                  <c:v>Poland</c:v>
                </c:pt>
              </c:strCache>
            </c:strRef>
          </c:tx>
          <c:cat>
            <c:numRef>
              <c:f>'02_30'!$B$33:$Q$33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'02_30'!$B$36:$Q$36</c:f>
              <c:numCache>
                <c:formatCode>General</c:formatCode>
                <c:ptCount val="16"/>
                <c:pt idx="0">
                  <c:v>0</c:v>
                </c:pt>
                <c:pt idx="1">
                  <c:v>0</c:v>
                </c:pt>
                <c:pt idx="2">
                  <c:v>1.7</c:v>
                </c:pt>
                <c:pt idx="3">
                  <c:v>1.8</c:v>
                </c:pt>
                <c:pt idx="4">
                  <c:v>1.4</c:v>
                </c:pt>
                <c:pt idx="5">
                  <c:v>1.6</c:v>
                </c:pt>
                <c:pt idx="6">
                  <c:v>1.4</c:v>
                </c:pt>
                <c:pt idx="7">
                  <c:v>1.5</c:v>
                </c:pt>
                <c:pt idx="8">
                  <c:v>1.7</c:v>
                </c:pt>
                <c:pt idx="9">
                  <c:v>2.6</c:v>
                </c:pt>
                <c:pt idx="10">
                  <c:v>3.8</c:v>
                </c:pt>
                <c:pt idx="11">
                  <c:v>0.1</c:v>
                </c:pt>
                <c:pt idx="12">
                  <c:v>0.1</c:v>
                </c:pt>
                <c:pt idx="13">
                  <c:v>0.2</c:v>
                </c:pt>
                <c:pt idx="14">
                  <c:v>0.2</c:v>
                </c:pt>
                <c:pt idx="15">
                  <c:v>0</c:v>
                </c:pt>
              </c:numCache>
            </c:numRef>
          </c:val>
          <c:smooth val="0"/>
        </c:ser>
        <c:ser>
          <c:idx val="3"/>
          <c:order val="3"/>
          <c:tx>
            <c:strRef>
              <c:f>'02_30'!$A$37</c:f>
              <c:strCache>
                <c:ptCount val="1"/>
                <c:pt idx="0">
                  <c:v>Serbia</c:v>
                </c:pt>
              </c:strCache>
            </c:strRef>
          </c:tx>
          <c:cat>
            <c:numRef>
              <c:f>'02_30'!$B$33:$Q$33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'02_30'!$B$37:$Q$37</c:f>
              <c:numCache>
                <c:formatCode>General</c:formatCode>
                <c:ptCount val="16"/>
                <c:pt idx="0">
                  <c:v>0</c:v>
                </c:pt>
                <c:pt idx="1">
                  <c:v>0</c:v>
                </c:pt>
                <c:pt idx="2">
                  <c:v>0</c:v>
                </c:pt>
                <c:pt idx="3">
                  <c:v>1.5</c:v>
                </c:pt>
                <c:pt idx="4">
                  <c:v>1.6</c:v>
                </c:pt>
                <c:pt idx="5">
                  <c:v>2</c:v>
                </c:pt>
                <c:pt idx="6">
                  <c:v>1.6</c:v>
                </c:pt>
                <c:pt idx="7">
                  <c:v>1.8</c:v>
                </c:pt>
                <c:pt idx="8">
                  <c:v>1.9</c:v>
                </c:pt>
                <c:pt idx="9">
                  <c:v>2.2000000000000002</c:v>
                </c:pt>
                <c:pt idx="10">
                  <c:v>2.6</c:v>
                </c:pt>
                <c:pt idx="11">
                  <c:v>2.9</c:v>
                </c:pt>
                <c:pt idx="12">
                  <c:v>3.3</c:v>
                </c:pt>
                <c:pt idx="13">
                  <c:v>3.8</c:v>
                </c:pt>
                <c:pt idx="14">
                  <c:v>5.3</c:v>
                </c:pt>
                <c:pt idx="15">
                  <c:v>0</c:v>
                </c:pt>
              </c:numCache>
            </c:numRef>
          </c:val>
          <c:smooth val="0"/>
        </c:ser>
        <c:dLbls>
          <c:showLegendKey val="0"/>
          <c:showVal val="0"/>
          <c:showCatName val="0"/>
          <c:showSerName val="0"/>
          <c:showPercent val="0"/>
          <c:showBubbleSize val="0"/>
        </c:dLbls>
        <c:marker val="1"/>
        <c:smooth val="0"/>
        <c:axId val="120435456"/>
        <c:axId val="120436992"/>
      </c:lineChart>
      <c:catAx>
        <c:axId val="120435456"/>
        <c:scaling>
          <c:orientation val="minMax"/>
        </c:scaling>
        <c:delete val="0"/>
        <c:axPos val="b"/>
        <c:numFmt formatCode="General" sourceLinked="1"/>
        <c:majorTickMark val="out"/>
        <c:minorTickMark val="none"/>
        <c:tickLblPos val="nextTo"/>
        <c:crossAx val="120436992"/>
        <c:crosses val="autoZero"/>
        <c:auto val="1"/>
        <c:lblAlgn val="ctr"/>
        <c:lblOffset val="100"/>
        <c:noMultiLvlLbl val="0"/>
      </c:catAx>
      <c:valAx>
        <c:axId val="1204369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0435456"/>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Perceived independence of the justice system, 2016-2025 (Percentage)</a:t>
            </a:r>
            <a:endParaRPr sz="1200" b="0"/>
          </a:p>
          <a:p>
            <a:pPr>
              <a:defRPr sz="1400">
                <a:latin typeface="Calibri"/>
                <a:ea typeface="Calibri"/>
                <a:cs typeface="Calibri"/>
              </a:defRPr>
            </a:pPr>
            <a:r>
              <a:rPr sz="1200" b="0"/>
              <a:t>SDG ind 16_40: freq=Annual, lev_perc=Fairly bad</a:t>
            </a:r>
          </a:p>
        </c:rich>
      </c:tx>
      <c:overlay val="0"/>
    </c:title>
    <c:autoTitleDeleted val="0"/>
    <c:plotArea>
      <c:layout/>
      <c:lineChart>
        <c:grouping val="standard"/>
        <c:varyColors val="0"/>
        <c:ser>
          <c:idx val="0"/>
          <c:order val="0"/>
          <c:tx>
            <c:strRef>
              <c:f>'16_40'!$A$73</c:f>
              <c:strCache>
                <c:ptCount val="1"/>
                <c:pt idx="0">
                  <c:v>European Union - 27 countries (from 2020)</c:v>
                </c:pt>
              </c:strCache>
            </c:strRef>
          </c:tx>
          <c:cat>
            <c:numRef>
              <c:f>'16_40'!$B$72:$K$72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'16_40'!$B$73:$K$73</c:f>
              <c:numCache>
                <c:formatCode>General</c:formatCode>
                <c:ptCount val="10"/>
                <c:pt idx="0">
                  <c:v>26</c:v>
                </c:pt>
                <c:pt idx="1">
                  <c:v>25</c:v>
                </c:pt>
                <c:pt idx="2">
                  <c:v>23</c:v>
                </c:pt>
                <c:pt idx="3">
                  <c:v>24</c:v>
                </c:pt>
                <c:pt idx="4">
                  <c:v>23</c:v>
                </c:pt>
                <c:pt idx="5">
                  <c:v>23</c:v>
                </c:pt>
                <c:pt idx="6">
                  <c:v>23</c:v>
                </c:pt>
                <c:pt idx="7">
                  <c:v>24</c:v>
                </c:pt>
                <c:pt idx="8">
                  <c:v>24</c:v>
                </c:pt>
                <c:pt idx="9">
                  <c:v>23</c:v>
                </c:pt>
              </c:numCache>
            </c:numRef>
          </c:val>
          <c:smooth val="0"/>
        </c:ser>
        <c:ser>
          <c:idx val="1"/>
          <c:order val="1"/>
          <c:tx>
            <c:strRef>
              <c:f>'16_40'!$A$74</c:f>
              <c:strCache>
                <c:ptCount val="1"/>
                <c:pt idx="0">
                  <c:v>Netherlands</c:v>
                </c:pt>
              </c:strCache>
            </c:strRef>
          </c:tx>
          <c:cat>
            <c:numRef>
              <c:f>'16_40'!$B$72:$K$72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'16_40'!$B$74:$K$74</c:f>
              <c:numCache>
                <c:formatCode>General</c:formatCode>
                <c:ptCount val="10"/>
                <c:pt idx="0">
                  <c:v>9</c:v>
                </c:pt>
                <c:pt idx="1">
                  <c:v>8</c:v>
                </c:pt>
                <c:pt idx="2">
                  <c:v>7</c:v>
                </c:pt>
                <c:pt idx="3">
                  <c:v>11</c:v>
                </c:pt>
                <c:pt idx="4">
                  <c:v>7</c:v>
                </c:pt>
                <c:pt idx="5">
                  <c:v>8</c:v>
                </c:pt>
                <c:pt idx="6">
                  <c:v>10</c:v>
                </c:pt>
                <c:pt idx="7">
                  <c:v>12</c:v>
                </c:pt>
                <c:pt idx="8">
                  <c:v>13</c:v>
                </c:pt>
                <c:pt idx="9">
                  <c:v>11</c:v>
                </c:pt>
              </c:numCache>
            </c:numRef>
          </c:val>
          <c:smooth val="0"/>
        </c:ser>
        <c:ser>
          <c:idx val="2"/>
          <c:order val="2"/>
          <c:tx>
            <c:strRef>
              <c:f>'16_40'!$A$75</c:f>
              <c:strCache>
                <c:ptCount val="1"/>
                <c:pt idx="0">
                  <c:v>Poland</c:v>
                </c:pt>
              </c:strCache>
            </c:strRef>
          </c:tx>
          <c:cat>
            <c:numRef>
              <c:f>'16_40'!$B$72:$K$72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'16_40'!$B$75:$K$75</c:f>
              <c:numCache>
                <c:formatCode>General</c:formatCode>
                <c:ptCount val="10"/>
                <c:pt idx="0">
                  <c:v>32</c:v>
                </c:pt>
                <c:pt idx="1">
                  <c:v>26</c:v>
                </c:pt>
                <c:pt idx="2">
                  <c:v>29</c:v>
                </c:pt>
                <c:pt idx="3">
                  <c:v>30</c:v>
                </c:pt>
                <c:pt idx="4">
                  <c:v>31</c:v>
                </c:pt>
                <c:pt idx="5">
                  <c:v>33</c:v>
                </c:pt>
                <c:pt idx="6">
                  <c:v>34</c:v>
                </c:pt>
                <c:pt idx="7">
                  <c:v>36</c:v>
                </c:pt>
                <c:pt idx="8">
                  <c:v>39</c:v>
                </c:pt>
                <c:pt idx="9">
                  <c:v>41</c:v>
                </c:pt>
              </c:numCache>
            </c:numRef>
          </c:val>
          <c:smooth val="0"/>
        </c:ser>
        <c:dLbls>
          <c:showLegendKey val="0"/>
          <c:showVal val="0"/>
          <c:showCatName val="0"/>
          <c:showSerName val="0"/>
          <c:showPercent val="0"/>
          <c:showBubbleSize val="0"/>
        </c:dLbls>
        <c:marker val="1"/>
        <c:smooth val="0"/>
        <c:axId val="271395456"/>
        <c:axId val="271397248"/>
      </c:lineChart>
      <c:catAx>
        <c:axId val="271395456"/>
        <c:scaling>
          <c:orientation val="minMax"/>
        </c:scaling>
        <c:delete val="0"/>
        <c:axPos val="b"/>
        <c:numFmt formatCode="General" sourceLinked="1"/>
        <c:majorTickMark val="out"/>
        <c:minorTickMark val="none"/>
        <c:tickLblPos val="nextTo"/>
        <c:crossAx val="271397248"/>
        <c:crosses val="autoZero"/>
        <c:auto val="1"/>
        <c:lblAlgn val="ctr"/>
        <c:lblOffset val="100"/>
        <c:noMultiLvlLbl val="0"/>
      </c:catAx>
      <c:valAx>
        <c:axId val="2713972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1395456"/>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Perceived independence of the justice system, 2016-2025 (Percentage)</a:t>
            </a:r>
            <a:endParaRPr sz="1200" b="0"/>
          </a:p>
          <a:p>
            <a:pPr>
              <a:defRPr sz="1400">
                <a:latin typeface="Calibri"/>
                <a:ea typeface="Calibri"/>
                <a:cs typeface="Calibri"/>
              </a:defRPr>
            </a:pPr>
            <a:r>
              <a:rPr sz="1200" b="0"/>
              <a:t>SDG ind 16_40: freq=Annual, lev_perc=Unknown</a:t>
            </a:r>
          </a:p>
        </c:rich>
      </c:tx>
      <c:overlay val="0"/>
    </c:title>
    <c:autoTitleDeleted val="0"/>
    <c:plotArea>
      <c:layout/>
      <c:lineChart>
        <c:grouping val="standard"/>
        <c:varyColors val="0"/>
        <c:ser>
          <c:idx val="0"/>
          <c:order val="0"/>
          <c:tx>
            <c:strRef>
              <c:f>'16_40'!$A$83</c:f>
              <c:strCache>
                <c:ptCount val="1"/>
                <c:pt idx="0">
                  <c:v>European Union - 27 countries (from 2020)</c:v>
                </c:pt>
              </c:strCache>
            </c:strRef>
          </c:tx>
          <c:cat>
            <c:numRef>
              <c:f>'16_40'!$B$82:$K$82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'16_40'!$B$83:$K$83</c:f>
              <c:numCache>
                <c:formatCode>General</c:formatCode>
                <c:ptCount val="10"/>
                <c:pt idx="0">
                  <c:v>12</c:v>
                </c:pt>
                <c:pt idx="1">
                  <c:v>11</c:v>
                </c:pt>
                <c:pt idx="2">
                  <c:v>12</c:v>
                </c:pt>
                <c:pt idx="3">
                  <c:v>11</c:v>
                </c:pt>
                <c:pt idx="4">
                  <c:v>12</c:v>
                </c:pt>
                <c:pt idx="5">
                  <c:v>11</c:v>
                </c:pt>
                <c:pt idx="6">
                  <c:v>12</c:v>
                </c:pt>
                <c:pt idx="7">
                  <c:v>11</c:v>
                </c:pt>
                <c:pt idx="8">
                  <c:v>11</c:v>
                </c:pt>
                <c:pt idx="9">
                  <c:v>10</c:v>
                </c:pt>
              </c:numCache>
            </c:numRef>
          </c:val>
          <c:smooth val="0"/>
        </c:ser>
        <c:ser>
          <c:idx val="1"/>
          <c:order val="1"/>
          <c:tx>
            <c:strRef>
              <c:f>'16_40'!$A$84</c:f>
              <c:strCache>
                <c:ptCount val="1"/>
                <c:pt idx="0">
                  <c:v>Netherlands</c:v>
                </c:pt>
              </c:strCache>
            </c:strRef>
          </c:tx>
          <c:cat>
            <c:numRef>
              <c:f>'16_40'!$B$82:$K$82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'16_40'!$B$84:$K$84</c:f>
              <c:numCache>
                <c:formatCode>General</c:formatCode>
                <c:ptCount val="10"/>
                <c:pt idx="0">
                  <c:v>16</c:v>
                </c:pt>
                <c:pt idx="1">
                  <c:v>12</c:v>
                </c:pt>
                <c:pt idx="2">
                  <c:v>11</c:v>
                </c:pt>
                <c:pt idx="3">
                  <c:v>14</c:v>
                </c:pt>
                <c:pt idx="4">
                  <c:v>13</c:v>
                </c:pt>
                <c:pt idx="5">
                  <c:v>12</c:v>
                </c:pt>
                <c:pt idx="6">
                  <c:v>9</c:v>
                </c:pt>
                <c:pt idx="7">
                  <c:v>14</c:v>
                </c:pt>
                <c:pt idx="8">
                  <c:v>12</c:v>
                </c:pt>
                <c:pt idx="9">
                  <c:v>9</c:v>
                </c:pt>
              </c:numCache>
            </c:numRef>
          </c:val>
          <c:smooth val="0"/>
        </c:ser>
        <c:ser>
          <c:idx val="2"/>
          <c:order val="2"/>
          <c:tx>
            <c:strRef>
              <c:f>'16_40'!$A$85</c:f>
              <c:strCache>
                <c:ptCount val="1"/>
                <c:pt idx="0">
                  <c:v>Poland</c:v>
                </c:pt>
              </c:strCache>
            </c:strRef>
          </c:tx>
          <c:cat>
            <c:numRef>
              <c:f>'16_40'!$B$82:$K$82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'16_40'!$B$85:$K$85</c:f>
              <c:numCache>
                <c:formatCode>General</c:formatCode>
                <c:ptCount val="10"/>
                <c:pt idx="0">
                  <c:v>11</c:v>
                </c:pt>
                <c:pt idx="1">
                  <c:v>13</c:v>
                </c:pt>
                <c:pt idx="2">
                  <c:v>13</c:v>
                </c:pt>
                <c:pt idx="3">
                  <c:v>11</c:v>
                </c:pt>
                <c:pt idx="4">
                  <c:v>11</c:v>
                </c:pt>
                <c:pt idx="5">
                  <c:v>12</c:v>
                </c:pt>
                <c:pt idx="6">
                  <c:v>12</c:v>
                </c:pt>
                <c:pt idx="7">
                  <c:v>11</c:v>
                </c:pt>
                <c:pt idx="8">
                  <c:v>10</c:v>
                </c:pt>
                <c:pt idx="9">
                  <c:v>6</c:v>
                </c:pt>
              </c:numCache>
            </c:numRef>
          </c:val>
          <c:smooth val="0"/>
        </c:ser>
        <c:dLbls>
          <c:showLegendKey val="0"/>
          <c:showVal val="0"/>
          <c:showCatName val="0"/>
          <c:showSerName val="0"/>
          <c:showPercent val="0"/>
          <c:showBubbleSize val="0"/>
        </c:dLbls>
        <c:marker val="1"/>
        <c:smooth val="0"/>
        <c:axId val="271530240"/>
        <c:axId val="271532032"/>
      </c:lineChart>
      <c:catAx>
        <c:axId val="271530240"/>
        <c:scaling>
          <c:orientation val="minMax"/>
        </c:scaling>
        <c:delete val="0"/>
        <c:axPos val="b"/>
        <c:numFmt formatCode="General" sourceLinked="1"/>
        <c:majorTickMark val="out"/>
        <c:minorTickMark val="none"/>
        <c:tickLblPos val="nextTo"/>
        <c:crossAx val="271532032"/>
        <c:crosses val="autoZero"/>
        <c:auto val="1"/>
        <c:lblAlgn val="ctr"/>
        <c:lblOffset val="100"/>
        <c:noMultiLvlLbl val="0"/>
      </c:catAx>
      <c:valAx>
        <c:axId val="2715320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1530240"/>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Corruption Perceptions Index, 2012-2025 (Score)</a:t>
            </a:r>
            <a:endParaRPr lang="en-US" sz="1200" b="0"/>
          </a:p>
          <a:p>
            <a:pPr>
              <a:defRPr sz="1400">
                <a:latin typeface="Calibri"/>
                <a:ea typeface="Calibri"/>
                <a:cs typeface="Calibri"/>
              </a:defRPr>
            </a:pPr>
            <a:r>
              <a:rPr lang="en-US" sz="1200" b="0"/>
              <a:t>SDG ind 16_50: freq=Annual</a:t>
            </a:r>
          </a:p>
        </c:rich>
      </c:tx>
      <c:layout/>
      <c:overlay val="0"/>
    </c:title>
    <c:autoTitleDeleted val="0"/>
    <c:plotArea>
      <c:layout/>
      <c:lineChart>
        <c:grouping val="standard"/>
        <c:varyColors val="0"/>
        <c:ser>
          <c:idx val="0"/>
          <c:order val="0"/>
          <c:tx>
            <c:strRef>
              <c:f>'16_50'!$A$23</c:f>
              <c:strCache>
                <c:ptCount val="1"/>
                <c:pt idx="0">
                  <c:v>European Union - 27 countries (from 2020)</c:v>
                </c:pt>
              </c:strCache>
            </c:strRef>
          </c:tx>
          <c:cat>
            <c:numRef>
              <c:f>'16_50'!$B$22:$O$22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'16_50'!$B$23:$O$23</c:f>
              <c:numCache>
                <c:formatCode>General</c:formatCode>
                <c:ptCount val="14"/>
                <c:pt idx="0">
                  <c:v>63</c:v>
                </c:pt>
                <c:pt idx="1">
                  <c:v>63</c:v>
                </c:pt>
                <c:pt idx="2">
                  <c:v>64</c:v>
                </c:pt>
                <c:pt idx="3">
                  <c:v>65</c:v>
                </c:pt>
                <c:pt idx="4">
                  <c:v>64</c:v>
                </c:pt>
                <c:pt idx="5">
                  <c:v>64</c:v>
                </c:pt>
                <c:pt idx="6">
                  <c:v>64</c:v>
                </c:pt>
                <c:pt idx="7">
                  <c:v>64</c:v>
                </c:pt>
                <c:pt idx="8">
                  <c:v>64</c:v>
                </c:pt>
                <c:pt idx="9">
                  <c:v>64</c:v>
                </c:pt>
                <c:pt idx="10">
                  <c:v>64</c:v>
                </c:pt>
                <c:pt idx="11">
                  <c:v>64</c:v>
                </c:pt>
                <c:pt idx="12">
                  <c:v>62</c:v>
                </c:pt>
                <c:pt idx="13">
                  <c:v>62</c:v>
                </c:pt>
              </c:numCache>
            </c:numRef>
          </c:val>
          <c:smooth val="0"/>
        </c:ser>
        <c:ser>
          <c:idx val="1"/>
          <c:order val="1"/>
          <c:tx>
            <c:strRef>
              <c:f>'16_50'!$A$24</c:f>
              <c:strCache>
                <c:ptCount val="1"/>
                <c:pt idx="0">
                  <c:v>Netherlands</c:v>
                </c:pt>
              </c:strCache>
            </c:strRef>
          </c:tx>
          <c:cat>
            <c:numRef>
              <c:f>'16_50'!$B$22:$O$22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'16_50'!$B$24:$O$24</c:f>
              <c:numCache>
                <c:formatCode>General</c:formatCode>
                <c:ptCount val="14"/>
                <c:pt idx="0">
                  <c:v>84</c:v>
                </c:pt>
                <c:pt idx="1">
                  <c:v>83</c:v>
                </c:pt>
                <c:pt idx="2">
                  <c:v>83</c:v>
                </c:pt>
                <c:pt idx="3">
                  <c:v>84</c:v>
                </c:pt>
                <c:pt idx="4">
                  <c:v>83</c:v>
                </c:pt>
                <c:pt idx="5">
                  <c:v>82</c:v>
                </c:pt>
                <c:pt idx="6">
                  <c:v>82</c:v>
                </c:pt>
                <c:pt idx="7">
                  <c:v>82</c:v>
                </c:pt>
                <c:pt idx="8">
                  <c:v>82</c:v>
                </c:pt>
                <c:pt idx="9">
                  <c:v>82</c:v>
                </c:pt>
                <c:pt idx="10">
                  <c:v>80</c:v>
                </c:pt>
                <c:pt idx="11">
                  <c:v>79</c:v>
                </c:pt>
                <c:pt idx="12">
                  <c:v>78</c:v>
                </c:pt>
                <c:pt idx="13">
                  <c:v>78</c:v>
                </c:pt>
              </c:numCache>
            </c:numRef>
          </c:val>
          <c:smooth val="0"/>
        </c:ser>
        <c:ser>
          <c:idx val="2"/>
          <c:order val="2"/>
          <c:tx>
            <c:strRef>
              <c:f>'16_50'!$A$25</c:f>
              <c:strCache>
                <c:ptCount val="1"/>
                <c:pt idx="0">
                  <c:v>Poland</c:v>
                </c:pt>
              </c:strCache>
            </c:strRef>
          </c:tx>
          <c:cat>
            <c:numRef>
              <c:f>'16_50'!$B$22:$O$22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'16_50'!$B$25:$O$25</c:f>
              <c:numCache>
                <c:formatCode>General</c:formatCode>
                <c:ptCount val="14"/>
                <c:pt idx="0">
                  <c:v>58</c:v>
                </c:pt>
                <c:pt idx="1">
                  <c:v>60</c:v>
                </c:pt>
                <c:pt idx="2">
                  <c:v>61</c:v>
                </c:pt>
                <c:pt idx="3">
                  <c:v>63</c:v>
                </c:pt>
                <c:pt idx="4">
                  <c:v>62</c:v>
                </c:pt>
                <c:pt idx="5">
                  <c:v>60</c:v>
                </c:pt>
                <c:pt idx="6">
                  <c:v>60</c:v>
                </c:pt>
                <c:pt idx="7">
                  <c:v>58</c:v>
                </c:pt>
                <c:pt idx="8">
                  <c:v>56</c:v>
                </c:pt>
                <c:pt idx="9">
                  <c:v>56</c:v>
                </c:pt>
                <c:pt idx="10">
                  <c:v>55</c:v>
                </c:pt>
                <c:pt idx="11">
                  <c:v>54</c:v>
                </c:pt>
                <c:pt idx="12">
                  <c:v>53</c:v>
                </c:pt>
                <c:pt idx="13">
                  <c:v>53</c:v>
                </c:pt>
              </c:numCache>
            </c:numRef>
          </c:val>
          <c:smooth val="0"/>
        </c:ser>
        <c:ser>
          <c:idx val="3"/>
          <c:order val="3"/>
          <c:tx>
            <c:strRef>
              <c:f>'16_50'!$A$26</c:f>
              <c:strCache>
                <c:ptCount val="1"/>
                <c:pt idx="0">
                  <c:v>Serbia</c:v>
                </c:pt>
              </c:strCache>
            </c:strRef>
          </c:tx>
          <c:cat>
            <c:numRef>
              <c:f>'16_50'!$B$22:$O$22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'16_50'!$B$26:$O$26</c:f>
              <c:numCache>
                <c:formatCode>General</c:formatCode>
                <c:ptCount val="14"/>
                <c:pt idx="0">
                  <c:v>39</c:v>
                </c:pt>
                <c:pt idx="1">
                  <c:v>42</c:v>
                </c:pt>
                <c:pt idx="2">
                  <c:v>41</c:v>
                </c:pt>
                <c:pt idx="3">
                  <c:v>40</c:v>
                </c:pt>
                <c:pt idx="4">
                  <c:v>42</c:v>
                </c:pt>
                <c:pt idx="5">
                  <c:v>41</c:v>
                </c:pt>
                <c:pt idx="6">
                  <c:v>39</c:v>
                </c:pt>
                <c:pt idx="7">
                  <c:v>39</c:v>
                </c:pt>
                <c:pt idx="8">
                  <c:v>38</c:v>
                </c:pt>
                <c:pt idx="9">
                  <c:v>38</c:v>
                </c:pt>
                <c:pt idx="10">
                  <c:v>36</c:v>
                </c:pt>
                <c:pt idx="11">
                  <c:v>36</c:v>
                </c:pt>
                <c:pt idx="12">
                  <c:v>35</c:v>
                </c:pt>
                <c:pt idx="13">
                  <c:v>33</c:v>
                </c:pt>
              </c:numCache>
            </c:numRef>
          </c:val>
          <c:smooth val="0"/>
        </c:ser>
        <c:dLbls>
          <c:showLegendKey val="0"/>
          <c:showVal val="0"/>
          <c:showCatName val="0"/>
          <c:showSerName val="0"/>
          <c:showPercent val="0"/>
          <c:showBubbleSize val="0"/>
        </c:dLbls>
        <c:marker val="1"/>
        <c:smooth val="0"/>
        <c:axId val="271745792"/>
        <c:axId val="271747328"/>
      </c:lineChart>
      <c:catAx>
        <c:axId val="271745792"/>
        <c:scaling>
          <c:orientation val="minMax"/>
        </c:scaling>
        <c:delete val="0"/>
        <c:axPos val="b"/>
        <c:numFmt formatCode="General" sourceLinked="1"/>
        <c:majorTickMark val="out"/>
        <c:minorTickMark val="none"/>
        <c:tickLblPos val="nextTo"/>
        <c:crossAx val="271747328"/>
        <c:crosses val="autoZero"/>
        <c:auto val="1"/>
        <c:lblAlgn val="ctr"/>
        <c:lblOffset val="100"/>
        <c:noMultiLvlLbl val="0"/>
      </c:catAx>
      <c:valAx>
        <c:axId val="2717473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1745792"/>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Victims of trafficking in human beings by sex, 2010-2024 (Per hundred thousand inhabitants)</a:t>
            </a:r>
            <a:endParaRPr lang="en-US" sz="1200" b="0"/>
          </a:p>
          <a:p>
            <a:pPr>
              <a:defRPr sz="1400">
                <a:latin typeface="Calibri"/>
                <a:ea typeface="Calibri"/>
                <a:cs typeface="Calibri"/>
              </a:defRPr>
            </a:pPr>
            <a:r>
              <a:rPr lang="en-US" sz="1200" b="0"/>
              <a:t>SDG ind 16_70: freq=Annual, sex = Total, leg_stat=Victim</a:t>
            </a:r>
          </a:p>
        </c:rich>
      </c:tx>
      <c:layout/>
      <c:overlay val="0"/>
    </c:title>
    <c:autoTitleDeleted val="0"/>
    <c:plotArea>
      <c:layout/>
      <c:lineChart>
        <c:grouping val="standard"/>
        <c:varyColors val="0"/>
        <c:ser>
          <c:idx val="0"/>
          <c:order val="0"/>
          <c:tx>
            <c:strRef>
              <c:f>'16_70'!$A$23</c:f>
              <c:strCache>
                <c:ptCount val="1"/>
                <c:pt idx="0">
                  <c:v>European Union - 27 countries (from 2020)</c:v>
                </c:pt>
              </c:strCache>
            </c:strRef>
          </c:tx>
          <c:cat>
            <c:numRef>
              <c:f>'16_70'!$B$22:$P$22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'16_70'!$B$23:$P$23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1"/>
          <c:order val="1"/>
          <c:tx>
            <c:strRef>
              <c:f>'16_70'!$A$24</c:f>
              <c:strCache>
                <c:ptCount val="1"/>
                <c:pt idx="0">
                  <c:v>Netherlands</c:v>
                </c:pt>
              </c:strCache>
            </c:strRef>
          </c:tx>
          <c:cat>
            <c:numRef>
              <c:f>'16_70'!$B$22:$P$22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'16_70'!$B$24:$P$24</c:f>
              <c:numCache>
                <c:formatCode>General</c:formatCode>
                <c:ptCount val="15"/>
                <c:pt idx="0">
                  <c:v>5.99</c:v>
                </c:pt>
                <c:pt idx="1">
                  <c:v>7.34</c:v>
                </c:pt>
                <c:pt idx="2">
                  <c:v>10.23</c:v>
                </c:pt>
                <c:pt idx="3">
                  <c:v>8.49</c:v>
                </c:pt>
                <c:pt idx="4">
                  <c:v>8.9</c:v>
                </c:pt>
                <c:pt idx="5">
                  <c:v>6.8</c:v>
                </c:pt>
                <c:pt idx="6">
                  <c:v>5.61</c:v>
                </c:pt>
                <c:pt idx="7">
                  <c:v>5.6</c:v>
                </c:pt>
                <c:pt idx="8">
                  <c:v>3.89</c:v>
                </c:pt>
                <c:pt idx="9">
                  <c:v>7.72</c:v>
                </c:pt>
                <c:pt idx="10">
                  <c:v>5.65</c:v>
                </c:pt>
                <c:pt idx="11">
                  <c:v>4.53</c:v>
                </c:pt>
                <c:pt idx="12">
                  <c:v>4.63</c:v>
                </c:pt>
                <c:pt idx="13">
                  <c:v>4.87</c:v>
                </c:pt>
                <c:pt idx="14">
                  <c:v>5.26</c:v>
                </c:pt>
              </c:numCache>
            </c:numRef>
          </c:val>
          <c:smooth val="0"/>
        </c:ser>
        <c:ser>
          <c:idx val="2"/>
          <c:order val="2"/>
          <c:tx>
            <c:strRef>
              <c:f>'16_70'!$A$25</c:f>
              <c:strCache>
                <c:ptCount val="1"/>
                <c:pt idx="0">
                  <c:v>Poland</c:v>
                </c:pt>
              </c:strCache>
            </c:strRef>
          </c:tx>
          <c:cat>
            <c:numRef>
              <c:f>'16_70'!$B$22:$P$22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'16_70'!$B$25:$P$25</c:f>
              <c:numCache>
                <c:formatCode>General</c:formatCode>
                <c:ptCount val="15"/>
                <c:pt idx="0">
                  <c:v>0.73</c:v>
                </c:pt>
                <c:pt idx="1">
                  <c:v>0.81</c:v>
                </c:pt>
                <c:pt idx="2">
                  <c:v>0.65</c:v>
                </c:pt>
                <c:pt idx="3">
                  <c:v>0.57999999999999996</c:v>
                </c:pt>
                <c:pt idx="4">
                  <c:v>0.54</c:v>
                </c:pt>
                <c:pt idx="5">
                  <c:v>0.3</c:v>
                </c:pt>
                <c:pt idx="6">
                  <c:v>0.21</c:v>
                </c:pt>
                <c:pt idx="7">
                  <c:v>1.19</c:v>
                </c:pt>
                <c:pt idx="8">
                  <c:v>0.59</c:v>
                </c:pt>
                <c:pt idx="9">
                  <c:v>0.55000000000000004</c:v>
                </c:pt>
                <c:pt idx="10">
                  <c:v>0.71</c:v>
                </c:pt>
                <c:pt idx="11">
                  <c:v>1.18</c:v>
                </c:pt>
                <c:pt idx="12">
                  <c:v>0.74</c:v>
                </c:pt>
                <c:pt idx="13">
                  <c:v>2.84</c:v>
                </c:pt>
                <c:pt idx="14">
                  <c:v>0.86</c:v>
                </c:pt>
              </c:numCache>
            </c:numRef>
          </c:val>
          <c:smooth val="0"/>
        </c:ser>
        <c:ser>
          <c:idx val="3"/>
          <c:order val="3"/>
          <c:tx>
            <c:strRef>
              <c:f>'16_70'!$A$26</c:f>
              <c:strCache>
                <c:ptCount val="1"/>
                <c:pt idx="0">
                  <c:v>Serbia</c:v>
                </c:pt>
              </c:strCache>
            </c:strRef>
          </c:tx>
          <c:cat>
            <c:numRef>
              <c:f>'16_70'!$B$22:$P$22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'16_70'!$B$26:$P$26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0.99</c:v>
                </c:pt>
                <c:pt idx="14">
                  <c:v>1.07</c:v>
                </c:pt>
              </c:numCache>
            </c:numRef>
          </c:val>
          <c:smooth val="0"/>
        </c:ser>
        <c:dLbls>
          <c:showLegendKey val="0"/>
          <c:showVal val="0"/>
          <c:showCatName val="0"/>
          <c:showSerName val="0"/>
          <c:showPercent val="0"/>
          <c:showBubbleSize val="0"/>
        </c:dLbls>
        <c:marker val="1"/>
        <c:smooth val="0"/>
        <c:axId val="272636928"/>
        <c:axId val="272651008"/>
      </c:lineChart>
      <c:catAx>
        <c:axId val="272636928"/>
        <c:scaling>
          <c:orientation val="minMax"/>
        </c:scaling>
        <c:delete val="0"/>
        <c:axPos val="b"/>
        <c:numFmt formatCode="General" sourceLinked="1"/>
        <c:majorTickMark val="out"/>
        <c:minorTickMark val="none"/>
        <c:tickLblPos val="nextTo"/>
        <c:crossAx val="272651008"/>
        <c:crosses val="autoZero"/>
        <c:auto val="1"/>
        <c:lblAlgn val="ctr"/>
        <c:lblOffset val="100"/>
        <c:noMultiLvlLbl val="0"/>
      </c:catAx>
      <c:valAx>
        <c:axId val="2726510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263692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Victims of trafficking in human beings by sex, 2010-2024 (Per hundred thousand inhabitants)</a:t>
            </a:r>
            <a:endParaRPr lang="en-US" sz="1200" b="0"/>
          </a:p>
          <a:p>
            <a:pPr>
              <a:defRPr sz="1400">
                <a:latin typeface="Calibri"/>
                <a:ea typeface="Calibri"/>
                <a:cs typeface="Calibri"/>
              </a:defRPr>
            </a:pPr>
            <a:r>
              <a:rPr lang="en-US" sz="1200" b="0"/>
              <a:t>SDG ind 16_70: freq=Annual, sex = Males, leg_stat=Victim</a:t>
            </a:r>
          </a:p>
        </c:rich>
      </c:tx>
      <c:layout/>
      <c:overlay val="0"/>
    </c:title>
    <c:autoTitleDeleted val="0"/>
    <c:plotArea>
      <c:layout/>
      <c:lineChart>
        <c:grouping val="standard"/>
        <c:varyColors val="0"/>
        <c:ser>
          <c:idx val="0"/>
          <c:order val="0"/>
          <c:tx>
            <c:strRef>
              <c:f>'16_70'!$A$34</c:f>
              <c:strCache>
                <c:ptCount val="1"/>
                <c:pt idx="0">
                  <c:v>European Union - 27 countries (from 2020)</c:v>
                </c:pt>
              </c:strCache>
            </c:strRef>
          </c:tx>
          <c:cat>
            <c:numRef>
              <c:f>'16_70'!$B$33:$P$33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'16_70'!$B$34:$P$34</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1"/>
          <c:order val="1"/>
          <c:tx>
            <c:strRef>
              <c:f>'16_70'!$A$35</c:f>
              <c:strCache>
                <c:ptCount val="1"/>
                <c:pt idx="0">
                  <c:v>Netherlands</c:v>
                </c:pt>
              </c:strCache>
            </c:strRef>
          </c:tx>
          <c:cat>
            <c:numRef>
              <c:f>'16_70'!$B$33:$P$33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'16_70'!$B$35:$P$35</c:f>
              <c:numCache>
                <c:formatCode>General</c:formatCode>
                <c:ptCount val="15"/>
                <c:pt idx="0">
                  <c:v>1.38</c:v>
                </c:pt>
                <c:pt idx="1">
                  <c:v>2.73</c:v>
                </c:pt>
                <c:pt idx="2">
                  <c:v>2.4</c:v>
                </c:pt>
                <c:pt idx="3">
                  <c:v>1.96</c:v>
                </c:pt>
                <c:pt idx="4">
                  <c:v>2.7</c:v>
                </c:pt>
                <c:pt idx="5">
                  <c:v>3.26</c:v>
                </c:pt>
                <c:pt idx="6">
                  <c:v>2.64</c:v>
                </c:pt>
                <c:pt idx="7">
                  <c:v>3</c:v>
                </c:pt>
                <c:pt idx="8">
                  <c:v>2.92</c:v>
                </c:pt>
                <c:pt idx="9">
                  <c:v>7.49</c:v>
                </c:pt>
                <c:pt idx="10">
                  <c:v>4.8600000000000003</c:v>
                </c:pt>
                <c:pt idx="11">
                  <c:v>3.09</c:v>
                </c:pt>
                <c:pt idx="12">
                  <c:v>3.53</c:v>
                </c:pt>
                <c:pt idx="13">
                  <c:v>4.1100000000000003</c:v>
                </c:pt>
                <c:pt idx="14">
                  <c:v>4.32</c:v>
                </c:pt>
              </c:numCache>
            </c:numRef>
          </c:val>
          <c:smooth val="0"/>
        </c:ser>
        <c:ser>
          <c:idx val="2"/>
          <c:order val="2"/>
          <c:tx>
            <c:strRef>
              <c:f>'16_70'!$A$36</c:f>
              <c:strCache>
                <c:ptCount val="1"/>
                <c:pt idx="0">
                  <c:v>Poland</c:v>
                </c:pt>
              </c:strCache>
            </c:strRef>
          </c:tx>
          <c:cat>
            <c:numRef>
              <c:f>'16_70'!$B$33:$P$33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'16_70'!$B$36:$P$36</c:f>
              <c:numCache>
                <c:formatCode>General</c:formatCode>
                <c:ptCount val="15"/>
                <c:pt idx="0">
                  <c:v>0</c:v>
                </c:pt>
                <c:pt idx="1">
                  <c:v>0</c:v>
                </c:pt>
                <c:pt idx="2">
                  <c:v>0</c:v>
                </c:pt>
                <c:pt idx="3">
                  <c:v>0.33</c:v>
                </c:pt>
                <c:pt idx="4">
                  <c:v>0.35</c:v>
                </c:pt>
                <c:pt idx="5">
                  <c:v>0.26</c:v>
                </c:pt>
                <c:pt idx="6">
                  <c:v>0.19</c:v>
                </c:pt>
                <c:pt idx="7">
                  <c:v>0</c:v>
                </c:pt>
                <c:pt idx="8">
                  <c:v>0</c:v>
                </c:pt>
                <c:pt idx="9">
                  <c:v>0</c:v>
                </c:pt>
                <c:pt idx="10">
                  <c:v>0</c:v>
                </c:pt>
                <c:pt idx="11">
                  <c:v>0</c:v>
                </c:pt>
                <c:pt idx="12">
                  <c:v>0</c:v>
                </c:pt>
                <c:pt idx="13">
                  <c:v>0</c:v>
                </c:pt>
                <c:pt idx="14">
                  <c:v>0</c:v>
                </c:pt>
              </c:numCache>
            </c:numRef>
          </c:val>
          <c:smooth val="0"/>
        </c:ser>
        <c:ser>
          <c:idx val="3"/>
          <c:order val="3"/>
          <c:tx>
            <c:strRef>
              <c:f>'16_70'!$A$37</c:f>
              <c:strCache>
                <c:ptCount val="1"/>
                <c:pt idx="0">
                  <c:v>Serbia</c:v>
                </c:pt>
              </c:strCache>
            </c:strRef>
          </c:tx>
          <c:cat>
            <c:numRef>
              <c:f>'16_70'!$B$33:$P$33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'16_70'!$B$37:$P$37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0.59</c:v>
                </c:pt>
                <c:pt idx="14">
                  <c:v>0.68</c:v>
                </c:pt>
              </c:numCache>
            </c:numRef>
          </c:val>
          <c:smooth val="0"/>
        </c:ser>
        <c:dLbls>
          <c:showLegendKey val="0"/>
          <c:showVal val="0"/>
          <c:showCatName val="0"/>
          <c:showSerName val="0"/>
          <c:showPercent val="0"/>
          <c:showBubbleSize val="0"/>
        </c:dLbls>
        <c:marker val="1"/>
        <c:smooth val="0"/>
        <c:axId val="273303808"/>
        <c:axId val="273305600"/>
      </c:lineChart>
      <c:catAx>
        <c:axId val="273303808"/>
        <c:scaling>
          <c:orientation val="minMax"/>
        </c:scaling>
        <c:delete val="0"/>
        <c:axPos val="b"/>
        <c:numFmt formatCode="General" sourceLinked="1"/>
        <c:majorTickMark val="out"/>
        <c:minorTickMark val="none"/>
        <c:tickLblPos val="nextTo"/>
        <c:crossAx val="273305600"/>
        <c:crosses val="autoZero"/>
        <c:auto val="1"/>
        <c:lblAlgn val="ctr"/>
        <c:lblOffset val="100"/>
        <c:noMultiLvlLbl val="0"/>
      </c:catAx>
      <c:valAx>
        <c:axId val="2733056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3303808"/>
        <c:crosses val="autoZero"/>
        <c:crossBetween val="between"/>
      </c:valAx>
    </c:plotArea>
    <c:legend>
      <c:legendPos val="b"/>
      <c:layout/>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Victims of trafficking in human beings by sex, 2010-2024 (Per hundred thousand inhabitants)</a:t>
            </a:r>
            <a:endParaRPr sz="1200" b="0"/>
          </a:p>
          <a:p>
            <a:pPr>
              <a:defRPr sz="1400">
                <a:latin typeface="Calibri"/>
                <a:ea typeface="Calibri"/>
                <a:cs typeface="Calibri"/>
              </a:defRPr>
            </a:pPr>
            <a:r>
              <a:rPr sz="1200" b="0"/>
              <a:t>SDG ind 16_70: freq=Annual, sex = Females, leg_stat=Victim</a:t>
            </a:r>
          </a:p>
        </c:rich>
      </c:tx>
      <c:overlay val="0"/>
    </c:title>
    <c:autoTitleDeleted val="0"/>
    <c:plotArea>
      <c:layout/>
      <c:lineChart>
        <c:grouping val="standard"/>
        <c:varyColors val="0"/>
        <c:ser>
          <c:idx val="0"/>
          <c:order val="0"/>
          <c:tx>
            <c:strRef>
              <c:f>'16_70'!$A$45</c:f>
              <c:strCache>
                <c:ptCount val="1"/>
                <c:pt idx="0">
                  <c:v>European Union - 27 countries (from 2020)</c:v>
                </c:pt>
              </c:strCache>
            </c:strRef>
          </c:tx>
          <c:cat>
            <c:numRef>
              <c:f>'16_70'!$B$44:$P$44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'16_70'!$B$45:$P$45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1"/>
          <c:order val="1"/>
          <c:tx>
            <c:strRef>
              <c:f>'16_70'!$A$46</c:f>
              <c:strCache>
                <c:ptCount val="1"/>
                <c:pt idx="0">
                  <c:v>Netherlands</c:v>
                </c:pt>
              </c:strCache>
            </c:strRef>
          </c:tx>
          <c:cat>
            <c:numRef>
              <c:f>'16_70'!$B$44:$P$44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'16_70'!$B$46:$P$46</c:f>
              <c:numCache>
                <c:formatCode>General</c:formatCode>
                <c:ptCount val="15"/>
                <c:pt idx="0">
                  <c:v>10.5</c:v>
                </c:pt>
                <c:pt idx="1">
                  <c:v>11.69</c:v>
                </c:pt>
                <c:pt idx="2">
                  <c:v>17.86</c:v>
                </c:pt>
                <c:pt idx="3">
                  <c:v>14.9</c:v>
                </c:pt>
                <c:pt idx="4">
                  <c:v>14.99</c:v>
                </c:pt>
                <c:pt idx="5">
                  <c:v>10.28</c:v>
                </c:pt>
                <c:pt idx="6">
                  <c:v>8.48</c:v>
                </c:pt>
                <c:pt idx="7">
                  <c:v>8.02</c:v>
                </c:pt>
                <c:pt idx="8">
                  <c:v>4.84</c:v>
                </c:pt>
                <c:pt idx="9">
                  <c:v>7.9</c:v>
                </c:pt>
                <c:pt idx="10">
                  <c:v>6.25</c:v>
                </c:pt>
                <c:pt idx="11">
                  <c:v>5.8</c:v>
                </c:pt>
                <c:pt idx="12">
                  <c:v>5.65</c:v>
                </c:pt>
                <c:pt idx="13">
                  <c:v>5.5</c:v>
                </c:pt>
                <c:pt idx="14">
                  <c:v>6.16</c:v>
                </c:pt>
              </c:numCache>
            </c:numRef>
          </c:val>
          <c:smooth val="0"/>
        </c:ser>
        <c:ser>
          <c:idx val="2"/>
          <c:order val="2"/>
          <c:tx>
            <c:strRef>
              <c:f>'16_70'!$A$47</c:f>
              <c:strCache>
                <c:ptCount val="1"/>
                <c:pt idx="0">
                  <c:v>Poland</c:v>
                </c:pt>
              </c:strCache>
            </c:strRef>
          </c:tx>
          <c:cat>
            <c:numRef>
              <c:f>'16_70'!$B$44:$P$44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'16_70'!$B$47:$P$47</c:f>
              <c:numCache>
                <c:formatCode>General</c:formatCode>
                <c:ptCount val="15"/>
                <c:pt idx="0">
                  <c:v>0</c:v>
                </c:pt>
                <c:pt idx="1">
                  <c:v>0</c:v>
                </c:pt>
                <c:pt idx="2">
                  <c:v>0</c:v>
                </c:pt>
                <c:pt idx="3">
                  <c:v>0.82</c:v>
                </c:pt>
                <c:pt idx="4">
                  <c:v>0.73</c:v>
                </c:pt>
                <c:pt idx="5">
                  <c:v>0.34</c:v>
                </c:pt>
                <c:pt idx="6">
                  <c:v>0.23</c:v>
                </c:pt>
                <c:pt idx="7">
                  <c:v>0</c:v>
                </c:pt>
                <c:pt idx="8">
                  <c:v>0</c:v>
                </c:pt>
                <c:pt idx="9">
                  <c:v>0</c:v>
                </c:pt>
                <c:pt idx="10">
                  <c:v>0</c:v>
                </c:pt>
                <c:pt idx="11">
                  <c:v>0</c:v>
                </c:pt>
                <c:pt idx="12">
                  <c:v>0</c:v>
                </c:pt>
                <c:pt idx="13">
                  <c:v>0</c:v>
                </c:pt>
                <c:pt idx="14">
                  <c:v>0</c:v>
                </c:pt>
              </c:numCache>
            </c:numRef>
          </c:val>
          <c:smooth val="0"/>
        </c:ser>
        <c:ser>
          <c:idx val="3"/>
          <c:order val="3"/>
          <c:tx>
            <c:strRef>
              <c:f>'16_70'!$A$48</c:f>
              <c:strCache>
                <c:ptCount val="1"/>
                <c:pt idx="0">
                  <c:v>Serbia</c:v>
                </c:pt>
              </c:strCache>
            </c:strRef>
          </c:tx>
          <c:cat>
            <c:numRef>
              <c:f>'16_70'!$B$44:$P$44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'16_70'!$B$48:$P$48</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1.38</c:v>
                </c:pt>
                <c:pt idx="14">
                  <c:v>1.44</c:v>
                </c:pt>
              </c:numCache>
            </c:numRef>
          </c:val>
          <c:smooth val="0"/>
        </c:ser>
        <c:dLbls>
          <c:showLegendKey val="0"/>
          <c:showVal val="0"/>
          <c:showCatName val="0"/>
          <c:showSerName val="0"/>
          <c:showPercent val="0"/>
          <c:showBubbleSize val="0"/>
        </c:dLbls>
        <c:marker val="1"/>
        <c:smooth val="0"/>
        <c:axId val="271409152"/>
        <c:axId val="271411072"/>
      </c:lineChart>
      <c:catAx>
        <c:axId val="271409152"/>
        <c:scaling>
          <c:orientation val="minMax"/>
        </c:scaling>
        <c:delete val="0"/>
        <c:axPos val="b"/>
        <c:numFmt formatCode="General" sourceLinked="1"/>
        <c:majorTickMark val="out"/>
        <c:minorTickMark val="none"/>
        <c:tickLblPos val="nextTo"/>
        <c:crossAx val="271411072"/>
        <c:crosses val="autoZero"/>
        <c:auto val="1"/>
        <c:lblAlgn val="ctr"/>
        <c:lblOffset val="100"/>
        <c:noMultiLvlLbl val="0"/>
      </c:catAx>
      <c:valAx>
        <c:axId val="2714110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1409152"/>
        <c:crosses val="autoZero"/>
        <c:crossBetween val="between"/>
      </c:valAx>
    </c:plotArea>
    <c:legend>
      <c:legendPos val="b"/>
      <c:overlay val="0"/>
    </c:legend>
    <c:plotVisOnly val="1"/>
    <c:dispBlanksAs val="gap"/>
    <c:showDLblsOverMax val="0"/>
  </c:chart>
  <c:spPr>
    <a:ln>
      <a:solidFill>
        <a:srgbClr val="00689D"/>
      </a:solidFill>
      <a:prstDash val="solid"/>
    </a:ln>
  </c:spPr>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Official development assistance as share of gross national income, 2010-2024 (Percentage of gross national income (GNI))</a:t>
            </a:r>
            <a:endParaRPr sz="1200" b="0"/>
          </a:p>
          <a:p>
            <a:pPr>
              <a:defRPr sz="1400">
                <a:latin typeface="Calibri"/>
                <a:ea typeface="Calibri"/>
                <a:cs typeface="Calibri"/>
              </a:defRPr>
            </a:pPr>
            <a:r>
              <a:rPr sz="1200" b="0"/>
              <a:t>SDG ind 17_10: freq=Annual, partner=Official Development Assistance (ODA) recipients from Development Assistance Committee (DAC)</a:t>
            </a:r>
          </a:p>
        </c:rich>
      </c:tx>
      <c:overlay val="0"/>
    </c:title>
    <c:autoTitleDeleted val="0"/>
    <c:plotArea>
      <c:layout/>
      <c:lineChart>
        <c:grouping val="standard"/>
        <c:varyColors val="0"/>
        <c:ser>
          <c:idx val="0"/>
          <c:order val="0"/>
          <c:tx>
            <c:strRef>
              <c:f>'17_10'!$A$23</c:f>
              <c:strCache>
                <c:ptCount val="1"/>
                <c:pt idx="0">
                  <c:v>European Union - 27 countries (from 2020)</c:v>
                </c:pt>
              </c:strCache>
            </c:strRef>
          </c:tx>
          <c:cat>
            <c:numRef>
              <c:f>'17_10'!$B$22:$P$22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'17_10'!$B$23:$P$23</c:f>
              <c:numCache>
                <c:formatCode>General</c:formatCode>
                <c:ptCount val="15"/>
                <c:pt idx="0">
                  <c:v>0.44</c:v>
                </c:pt>
                <c:pt idx="1">
                  <c:v>0.43</c:v>
                </c:pt>
                <c:pt idx="2">
                  <c:v>0.4</c:v>
                </c:pt>
                <c:pt idx="3">
                  <c:v>0.39</c:v>
                </c:pt>
                <c:pt idx="4">
                  <c:v>0.38</c:v>
                </c:pt>
                <c:pt idx="5">
                  <c:v>0.42</c:v>
                </c:pt>
                <c:pt idx="6">
                  <c:v>0.49</c:v>
                </c:pt>
                <c:pt idx="7">
                  <c:v>0.47</c:v>
                </c:pt>
                <c:pt idx="8">
                  <c:v>0.43</c:v>
                </c:pt>
                <c:pt idx="9">
                  <c:v>0.41</c:v>
                </c:pt>
                <c:pt idx="10">
                  <c:v>0.5</c:v>
                </c:pt>
                <c:pt idx="11">
                  <c:v>0.49</c:v>
                </c:pt>
                <c:pt idx="12">
                  <c:v>0.59</c:v>
                </c:pt>
                <c:pt idx="13">
                  <c:v>0.56000000000000005</c:v>
                </c:pt>
                <c:pt idx="14">
                  <c:v>0.5</c:v>
                </c:pt>
              </c:numCache>
            </c:numRef>
          </c:val>
          <c:smooth val="0"/>
        </c:ser>
        <c:ser>
          <c:idx val="1"/>
          <c:order val="1"/>
          <c:tx>
            <c:strRef>
              <c:f>'17_10'!$A$24</c:f>
              <c:strCache>
                <c:ptCount val="1"/>
                <c:pt idx="0">
                  <c:v>Netherlands</c:v>
                </c:pt>
              </c:strCache>
            </c:strRef>
          </c:tx>
          <c:cat>
            <c:numRef>
              <c:f>'17_10'!$B$22:$P$22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'17_10'!$B$24:$P$24</c:f>
              <c:numCache>
                <c:formatCode>General</c:formatCode>
                <c:ptCount val="15"/>
                <c:pt idx="0">
                  <c:v>0.81</c:v>
                </c:pt>
                <c:pt idx="1">
                  <c:v>0.75</c:v>
                </c:pt>
                <c:pt idx="2">
                  <c:v>0.71</c:v>
                </c:pt>
                <c:pt idx="3">
                  <c:v>0.67</c:v>
                </c:pt>
                <c:pt idx="4">
                  <c:v>0.64</c:v>
                </c:pt>
                <c:pt idx="5">
                  <c:v>0.75</c:v>
                </c:pt>
                <c:pt idx="6">
                  <c:v>0.65</c:v>
                </c:pt>
                <c:pt idx="7">
                  <c:v>0.6</c:v>
                </c:pt>
                <c:pt idx="8">
                  <c:v>0.62</c:v>
                </c:pt>
                <c:pt idx="9">
                  <c:v>0.59</c:v>
                </c:pt>
                <c:pt idx="10">
                  <c:v>0.59</c:v>
                </c:pt>
                <c:pt idx="11">
                  <c:v>0.52</c:v>
                </c:pt>
                <c:pt idx="12">
                  <c:v>0.67</c:v>
                </c:pt>
                <c:pt idx="13">
                  <c:v>0.66</c:v>
                </c:pt>
                <c:pt idx="14">
                  <c:v>0.62</c:v>
                </c:pt>
              </c:numCache>
            </c:numRef>
          </c:val>
          <c:smooth val="0"/>
        </c:ser>
        <c:ser>
          <c:idx val="2"/>
          <c:order val="2"/>
          <c:tx>
            <c:strRef>
              <c:f>'17_10'!$A$25</c:f>
              <c:strCache>
                <c:ptCount val="1"/>
                <c:pt idx="0">
                  <c:v>Poland</c:v>
                </c:pt>
              </c:strCache>
            </c:strRef>
          </c:tx>
          <c:cat>
            <c:numRef>
              <c:f>'17_10'!$B$22:$P$22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'17_10'!$B$25:$P$25</c:f>
              <c:numCache>
                <c:formatCode>General</c:formatCode>
                <c:ptCount val="15"/>
                <c:pt idx="0">
                  <c:v>0.08</c:v>
                </c:pt>
                <c:pt idx="1">
                  <c:v>0.08</c:v>
                </c:pt>
                <c:pt idx="2">
                  <c:v>0.09</c:v>
                </c:pt>
                <c:pt idx="3">
                  <c:v>0.1</c:v>
                </c:pt>
                <c:pt idx="4">
                  <c:v>0.09</c:v>
                </c:pt>
                <c:pt idx="5">
                  <c:v>0.1</c:v>
                </c:pt>
                <c:pt idx="6">
                  <c:v>0.15</c:v>
                </c:pt>
                <c:pt idx="7">
                  <c:v>0.13</c:v>
                </c:pt>
                <c:pt idx="8">
                  <c:v>0.14000000000000001</c:v>
                </c:pt>
                <c:pt idx="9">
                  <c:v>0.14000000000000001</c:v>
                </c:pt>
                <c:pt idx="10">
                  <c:v>0.14000000000000001</c:v>
                </c:pt>
                <c:pt idx="11">
                  <c:v>0.15</c:v>
                </c:pt>
                <c:pt idx="12">
                  <c:v>0.53</c:v>
                </c:pt>
                <c:pt idx="13">
                  <c:v>0.33</c:v>
                </c:pt>
                <c:pt idx="14">
                  <c:v>0.21</c:v>
                </c:pt>
              </c:numCache>
            </c:numRef>
          </c:val>
          <c:smooth val="0"/>
        </c:ser>
        <c:dLbls>
          <c:showLegendKey val="0"/>
          <c:showVal val="0"/>
          <c:showCatName val="0"/>
          <c:showSerName val="0"/>
          <c:showPercent val="0"/>
          <c:showBubbleSize val="0"/>
        </c:dLbls>
        <c:marker val="1"/>
        <c:smooth val="0"/>
        <c:axId val="273252352"/>
        <c:axId val="273253888"/>
      </c:lineChart>
      <c:catAx>
        <c:axId val="273252352"/>
        <c:scaling>
          <c:orientation val="minMax"/>
        </c:scaling>
        <c:delete val="0"/>
        <c:axPos val="b"/>
        <c:numFmt formatCode="General" sourceLinked="1"/>
        <c:majorTickMark val="out"/>
        <c:minorTickMark val="none"/>
        <c:tickLblPos val="nextTo"/>
        <c:crossAx val="273253888"/>
        <c:crosses val="autoZero"/>
        <c:auto val="1"/>
        <c:lblAlgn val="ctr"/>
        <c:lblOffset val="100"/>
        <c:noMultiLvlLbl val="0"/>
      </c:catAx>
      <c:valAx>
        <c:axId val="2732538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3252352"/>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Official development assistance as share of gross national income, 2010-2024 (Percentage of gross national income (GNI))</a:t>
            </a:r>
            <a:endParaRPr sz="1200" b="0"/>
          </a:p>
          <a:p>
            <a:pPr>
              <a:defRPr sz="1400">
                <a:latin typeface="Calibri"/>
                <a:ea typeface="Calibri"/>
                <a:cs typeface="Calibri"/>
              </a:defRPr>
            </a:pPr>
            <a:r>
              <a:rPr sz="1200" b="0"/>
              <a:t>SDG ind 17_10: freq=Annual, partner=Least developed countries</a:t>
            </a:r>
          </a:p>
        </c:rich>
      </c:tx>
      <c:overlay val="0"/>
    </c:title>
    <c:autoTitleDeleted val="0"/>
    <c:plotArea>
      <c:layout/>
      <c:lineChart>
        <c:grouping val="standard"/>
        <c:varyColors val="0"/>
        <c:ser>
          <c:idx val="0"/>
          <c:order val="0"/>
          <c:tx>
            <c:strRef>
              <c:f>'17_10'!$A$33</c:f>
              <c:strCache>
                <c:ptCount val="1"/>
                <c:pt idx="0">
                  <c:v>European Union - 27 countries (from 2020)</c:v>
                </c:pt>
              </c:strCache>
            </c:strRef>
          </c:tx>
          <c:cat>
            <c:numRef>
              <c:f>'17_10'!$B$32:$P$32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'17_10'!$B$33:$P$33</c:f>
              <c:numCache>
                <c:formatCode>General</c:formatCode>
                <c:ptCount val="15"/>
                <c:pt idx="0">
                  <c:v>0.13</c:v>
                </c:pt>
                <c:pt idx="1">
                  <c:v>0.12</c:v>
                </c:pt>
                <c:pt idx="2">
                  <c:v>0.1</c:v>
                </c:pt>
                <c:pt idx="3">
                  <c:v>0.1</c:v>
                </c:pt>
                <c:pt idx="4">
                  <c:v>0.09</c:v>
                </c:pt>
                <c:pt idx="5">
                  <c:v>0.08</c:v>
                </c:pt>
                <c:pt idx="6">
                  <c:v>0.09</c:v>
                </c:pt>
                <c:pt idx="7">
                  <c:v>0.1</c:v>
                </c:pt>
                <c:pt idx="8">
                  <c:v>0.11</c:v>
                </c:pt>
                <c:pt idx="9">
                  <c:v>0.1</c:v>
                </c:pt>
                <c:pt idx="10">
                  <c:v>0.12</c:v>
                </c:pt>
                <c:pt idx="11">
                  <c:v>0.12</c:v>
                </c:pt>
                <c:pt idx="12">
                  <c:v>0.1</c:v>
                </c:pt>
                <c:pt idx="13">
                  <c:v>0.12</c:v>
                </c:pt>
                <c:pt idx="14">
                  <c:v>0.08</c:v>
                </c:pt>
              </c:numCache>
            </c:numRef>
          </c:val>
          <c:smooth val="0"/>
        </c:ser>
        <c:ser>
          <c:idx val="1"/>
          <c:order val="1"/>
          <c:tx>
            <c:strRef>
              <c:f>'17_10'!$A$34</c:f>
              <c:strCache>
                <c:ptCount val="1"/>
                <c:pt idx="0">
                  <c:v>Netherlands</c:v>
                </c:pt>
              </c:strCache>
            </c:strRef>
          </c:tx>
          <c:cat>
            <c:numRef>
              <c:f>'17_10'!$B$32:$P$32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'17_10'!$B$34:$P$34</c:f>
              <c:numCache>
                <c:formatCode>General</c:formatCode>
                <c:ptCount val="15"/>
                <c:pt idx="0">
                  <c:v>0.24</c:v>
                </c:pt>
                <c:pt idx="1">
                  <c:v>0.17</c:v>
                </c:pt>
                <c:pt idx="2">
                  <c:v>0.15</c:v>
                </c:pt>
                <c:pt idx="3">
                  <c:v>0.17</c:v>
                </c:pt>
                <c:pt idx="4">
                  <c:v>0.13</c:v>
                </c:pt>
                <c:pt idx="5">
                  <c:v>0.13</c:v>
                </c:pt>
                <c:pt idx="6">
                  <c:v>0.15</c:v>
                </c:pt>
                <c:pt idx="7">
                  <c:v>0.13</c:v>
                </c:pt>
                <c:pt idx="8">
                  <c:v>0.15</c:v>
                </c:pt>
                <c:pt idx="9">
                  <c:v>0.14000000000000001</c:v>
                </c:pt>
                <c:pt idx="10">
                  <c:v>0.12</c:v>
                </c:pt>
                <c:pt idx="11">
                  <c:v>0.09</c:v>
                </c:pt>
                <c:pt idx="12">
                  <c:v>0.12</c:v>
                </c:pt>
                <c:pt idx="13">
                  <c:v>0.11</c:v>
                </c:pt>
                <c:pt idx="14">
                  <c:v>0.11</c:v>
                </c:pt>
              </c:numCache>
            </c:numRef>
          </c:val>
          <c:smooth val="0"/>
        </c:ser>
        <c:ser>
          <c:idx val="2"/>
          <c:order val="2"/>
          <c:tx>
            <c:strRef>
              <c:f>'17_10'!$A$35</c:f>
              <c:strCache>
                <c:ptCount val="1"/>
                <c:pt idx="0">
                  <c:v>Poland</c:v>
                </c:pt>
              </c:strCache>
            </c:strRef>
          </c:tx>
          <c:cat>
            <c:numRef>
              <c:f>'17_10'!$B$32:$P$32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'17_10'!$B$35:$P$35</c:f>
              <c:numCache>
                <c:formatCode>General</c:formatCode>
                <c:ptCount val="15"/>
                <c:pt idx="0">
                  <c:v>0.02</c:v>
                </c:pt>
                <c:pt idx="1">
                  <c:v>0.02</c:v>
                </c:pt>
                <c:pt idx="2">
                  <c:v>0.02</c:v>
                </c:pt>
                <c:pt idx="3">
                  <c:v>0.02</c:v>
                </c:pt>
                <c:pt idx="4">
                  <c:v>0.02</c:v>
                </c:pt>
                <c:pt idx="5">
                  <c:v>0.03</c:v>
                </c:pt>
                <c:pt idx="6">
                  <c:v>0.04</c:v>
                </c:pt>
                <c:pt idx="7">
                  <c:v>0.02</c:v>
                </c:pt>
                <c:pt idx="8">
                  <c:v>0.04</c:v>
                </c:pt>
                <c:pt idx="9">
                  <c:v>0.02</c:v>
                </c:pt>
                <c:pt idx="10">
                  <c:v>0.02</c:v>
                </c:pt>
                <c:pt idx="11">
                  <c:v>0.02</c:v>
                </c:pt>
                <c:pt idx="12">
                  <c:v>0.02</c:v>
                </c:pt>
                <c:pt idx="13">
                  <c:v>0.01</c:v>
                </c:pt>
                <c:pt idx="14">
                  <c:v>0.02</c:v>
                </c:pt>
              </c:numCache>
            </c:numRef>
          </c:val>
          <c:smooth val="0"/>
        </c:ser>
        <c:dLbls>
          <c:showLegendKey val="0"/>
          <c:showVal val="0"/>
          <c:showCatName val="0"/>
          <c:showSerName val="0"/>
          <c:showPercent val="0"/>
          <c:showBubbleSize val="0"/>
        </c:dLbls>
        <c:marker val="1"/>
        <c:smooth val="0"/>
        <c:axId val="273527552"/>
        <c:axId val="273529088"/>
      </c:lineChart>
      <c:catAx>
        <c:axId val="273527552"/>
        <c:scaling>
          <c:orientation val="minMax"/>
        </c:scaling>
        <c:delete val="0"/>
        <c:axPos val="b"/>
        <c:numFmt formatCode="General" sourceLinked="1"/>
        <c:majorTickMark val="out"/>
        <c:minorTickMark val="none"/>
        <c:tickLblPos val="nextTo"/>
        <c:crossAx val="273529088"/>
        <c:crosses val="autoZero"/>
        <c:auto val="1"/>
        <c:lblAlgn val="ctr"/>
        <c:lblOffset val="100"/>
        <c:noMultiLvlLbl val="0"/>
      </c:catAx>
      <c:valAx>
        <c:axId val="2735290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3527552"/>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EU financing to developing countries by financing source, 2010-2024 (Million euro at constant prices)</a:t>
            </a:r>
            <a:endParaRPr lang="en-US" sz="1200" b="0"/>
          </a:p>
          <a:p>
            <a:pPr>
              <a:defRPr sz="1400">
                <a:latin typeface="Calibri"/>
                <a:ea typeface="Calibri"/>
                <a:cs typeface="Calibri"/>
              </a:defRPr>
            </a:pPr>
            <a:r>
              <a:rPr lang="en-US" sz="1200" b="0"/>
              <a:t>SDG ind 17_20: freq=Annual, fin_source=Total</a:t>
            </a:r>
          </a:p>
        </c:rich>
      </c:tx>
      <c:layout/>
      <c:overlay val="0"/>
    </c:title>
    <c:autoTitleDeleted val="0"/>
    <c:plotArea>
      <c:layout/>
      <c:lineChart>
        <c:grouping val="standard"/>
        <c:varyColors val="0"/>
        <c:ser>
          <c:idx val="0"/>
          <c:order val="0"/>
          <c:tx>
            <c:strRef>
              <c:f>'17_20'!$A$23</c:f>
              <c:strCache>
                <c:ptCount val="1"/>
                <c:pt idx="0">
                  <c:v>European Union - 27 countries (from 2020)</c:v>
                </c:pt>
              </c:strCache>
            </c:strRef>
          </c:tx>
          <c:cat>
            <c:numRef>
              <c:f>'17_20'!$B$22:$P$22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'17_20'!$B$23:$P$23</c:f>
              <c:numCache>
                <c:formatCode>General</c:formatCode>
                <c:ptCount val="15"/>
                <c:pt idx="0">
                  <c:v>139947</c:v>
                </c:pt>
                <c:pt idx="1">
                  <c:v>154051</c:v>
                </c:pt>
                <c:pt idx="2">
                  <c:v>122777</c:v>
                </c:pt>
                <c:pt idx="3">
                  <c:v>133270</c:v>
                </c:pt>
                <c:pt idx="4">
                  <c:v>186124</c:v>
                </c:pt>
                <c:pt idx="5">
                  <c:v>170387</c:v>
                </c:pt>
                <c:pt idx="6">
                  <c:v>154803</c:v>
                </c:pt>
                <c:pt idx="7">
                  <c:v>180818</c:v>
                </c:pt>
                <c:pt idx="8">
                  <c:v>128897</c:v>
                </c:pt>
                <c:pt idx="9">
                  <c:v>154437</c:v>
                </c:pt>
                <c:pt idx="10">
                  <c:v>123920</c:v>
                </c:pt>
                <c:pt idx="11">
                  <c:v>127751</c:v>
                </c:pt>
                <c:pt idx="12">
                  <c:v>136132</c:v>
                </c:pt>
                <c:pt idx="13">
                  <c:v>132712</c:v>
                </c:pt>
                <c:pt idx="14">
                  <c:v>120591</c:v>
                </c:pt>
              </c:numCache>
            </c:numRef>
          </c:val>
          <c:smooth val="0"/>
        </c:ser>
        <c:ser>
          <c:idx val="1"/>
          <c:order val="1"/>
          <c:tx>
            <c:strRef>
              <c:f>'17_20'!$A$24</c:f>
              <c:strCache>
                <c:ptCount val="1"/>
                <c:pt idx="0">
                  <c:v>Netherlands</c:v>
                </c:pt>
              </c:strCache>
            </c:strRef>
          </c:tx>
          <c:cat>
            <c:numRef>
              <c:f>'17_20'!$B$22:$P$22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'17_20'!$B$24:$P$24</c:f>
              <c:numCache>
                <c:formatCode>General</c:formatCode>
                <c:ptCount val="15"/>
                <c:pt idx="0">
                  <c:v>13205</c:v>
                </c:pt>
                <c:pt idx="1">
                  <c:v>21257</c:v>
                </c:pt>
                <c:pt idx="2">
                  <c:v>20529</c:v>
                </c:pt>
                <c:pt idx="3">
                  <c:v>19138</c:v>
                </c:pt>
                <c:pt idx="4">
                  <c:v>67659</c:v>
                </c:pt>
                <c:pt idx="5">
                  <c:v>79369</c:v>
                </c:pt>
                <c:pt idx="6">
                  <c:v>45053</c:v>
                </c:pt>
                <c:pt idx="7">
                  <c:v>40087</c:v>
                </c:pt>
                <c:pt idx="8">
                  <c:v>15373</c:v>
                </c:pt>
                <c:pt idx="9">
                  <c:v>29396</c:v>
                </c:pt>
                <c:pt idx="10">
                  <c:v>13596</c:v>
                </c:pt>
                <c:pt idx="11">
                  <c:v>-7940</c:v>
                </c:pt>
                <c:pt idx="12">
                  <c:v>6558</c:v>
                </c:pt>
                <c:pt idx="13">
                  <c:v>8326</c:v>
                </c:pt>
                <c:pt idx="14">
                  <c:v>-8789</c:v>
                </c:pt>
              </c:numCache>
            </c:numRef>
          </c:val>
          <c:smooth val="0"/>
        </c:ser>
        <c:ser>
          <c:idx val="2"/>
          <c:order val="2"/>
          <c:tx>
            <c:strRef>
              <c:f>'17_20'!$A$25</c:f>
              <c:strCache>
                <c:ptCount val="1"/>
                <c:pt idx="0">
                  <c:v>Poland</c:v>
                </c:pt>
              </c:strCache>
            </c:strRef>
          </c:tx>
          <c:cat>
            <c:numRef>
              <c:f>'17_20'!$B$22:$P$22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'17_20'!$B$25:$P$25</c:f>
              <c:numCache>
                <c:formatCode>General</c:formatCode>
                <c:ptCount val="15"/>
                <c:pt idx="0">
                  <c:v>381</c:v>
                </c:pt>
                <c:pt idx="1">
                  <c:v>402</c:v>
                </c:pt>
                <c:pt idx="2">
                  <c:v>435</c:v>
                </c:pt>
                <c:pt idx="3">
                  <c:v>488</c:v>
                </c:pt>
                <c:pt idx="4">
                  <c:v>449</c:v>
                </c:pt>
                <c:pt idx="5">
                  <c:v>586</c:v>
                </c:pt>
                <c:pt idx="6">
                  <c:v>1296</c:v>
                </c:pt>
                <c:pt idx="7">
                  <c:v>1288</c:v>
                </c:pt>
                <c:pt idx="8">
                  <c:v>1065</c:v>
                </c:pt>
                <c:pt idx="9">
                  <c:v>1082</c:v>
                </c:pt>
                <c:pt idx="10">
                  <c:v>1050</c:v>
                </c:pt>
                <c:pt idx="11">
                  <c:v>999</c:v>
                </c:pt>
                <c:pt idx="12">
                  <c:v>3751</c:v>
                </c:pt>
                <c:pt idx="13">
                  <c:v>2840</c:v>
                </c:pt>
                <c:pt idx="14">
                  <c:v>2223</c:v>
                </c:pt>
              </c:numCache>
            </c:numRef>
          </c:val>
          <c:smooth val="0"/>
        </c:ser>
        <c:dLbls>
          <c:showLegendKey val="0"/>
          <c:showVal val="0"/>
          <c:showCatName val="0"/>
          <c:showSerName val="0"/>
          <c:showPercent val="0"/>
          <c:showBubbleSize val="0"/>
        </c:dLbls>
        <c:marker val="1"/>
        <c:smooth val="0"/>
        <c:axId val="273724928"/>
        <c:axId val="273726464"/>
      </c:lineChart>
      <c:catAx>
        <c:axId val="273724928"/>
        <c:scaling>
          <c:orientation val="minMax"/>
        </c:scaling>
        <c:delete val="0"/>
        <c:axPos val="b"/>
        <c:numFmt formatCode="General" sourceLinked="1"/>
        <c:majorTickMark val="out"/>
        <c:minorTickMark val="none"/>
        <c:tickLblPos val="nextTo"/>
        <c:crossAx val="273726464"/>
        <c:crosses val="autoZero"/>
        <c:auto val="1"/>
        <c:lblAlgn val="ctr"/>
        <c:lblOffset val="100"/>
        <c:noMultiLvlLbl val="0"/>
      </c:catAx>
      <c:valAx>
        <c:axId val="2737264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3724928"/>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EU financing to developing countries by financing source, 2010-2024 (Million euro at constant prices)</a:t>
            </a:r>
            <a:endParaRPr lang="en-US" sz="1200" b="0"/>
          </a:p>
          <a:p>
            <a:pPr>
              <a:defRPr sz="1400">
                <a:latin typeface="Calibri"/>
                <a:ea typeface="Calibri"/>
                <a:cs typeface="Calibri"/>
              </a:defRPr>
            </a:pPr>
            <a:r>
              <a:rPr lang="en-US" sz="1200" b="0"/>
              <a:t>SDG ind 17_20: freq=Annual, fin_source=Official development assistance</a:t>
            </a:r>
          </a:p>
        </c:rich>
      </c:tx>
      <c:layout/>
      <c:overlay val="0"/>
    </c:title>
    <c:autoTitleDeleted val="0"/>
    <c:plotArea>
      <c:layout/>
      <c:lineChart>
        <c:grouping val="standard"/>
        <c:varyColors val="0"/>
        <c:ser>
          <c:idx val="0"/>
          <c:order val="0"/>
          <c:tx>
            <c:strRef>
              <c:f>'17_20'!$A$33</c:f>
              <c:strCache>
                <c:ptCount val="1"/>
                <c:pt idx="0">
                  <c:v>European Union - 27 countries (from 2020)</c:v>
                </c:pt>
              </c:strCache>
            </c:strRef>
          </c:tx>
          <c:cat>
            <c:numRef>
              <c:f>'17_20'!$B$32:$P$32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'17_20'!$B$33:$P$33</c:f>
              <c:numCache>
                <c:formatCode>General</c:formatCode>
                <c:ptCount val="15"/>
                <c:pt idx="0">
                  <c:v>55888</c:v>
                </c:pt>
                <c:pt idx="1">
                  <c:v>54128</c:v>
                </c:pt>
                <c:pt idx="2">
                  <c:v>49648</c:v>
                </c:pt>
                <c:pt idx="3">
                  <c:v>49773</c:v>
                </c:pt>
                <c:pt idx="4">
                  <c:v>52116</c:v>
                </c:pt>
                <c:pt idx="5">
                  <c:v>60111</c:v>
                </c:pt>
                <c:pt idx="6">
                  <c:v>70498</c:v>
                </c:pt>
                <c:pt idx="7">
                  <c:v>69694</c:v>
                </c:pt>
                <c:pt idx="8">
                  <c:v>68897</c:v>
                </c:pt>
                <c:pt idx="9">
                  <c:v>67344</c:v>
                </c:pt>
                <c:pt idx="10">
                  <c:v>76027</c:v>
                </c:pt>
                <c:pt idx="11">
                  <c:v>78536</c:v>
                </c:pt>
                <c:pt idx="12">
                  <c:v>96388</c:v>
                </c:pt>
                <c:pt idx="13">
                  <c:v>91054</c:v>
                </c:pt>
                <c:pt idx="14">
                  <c:v>80139</c:v>
                </c:pt>
              </c:numCache>
            </c:numRef>
          </c:val>
          <c:smooth val="0"/>
        </c:ser>
        <c:ser>
          <c:idx val="1"/>
          <c:order val="1"/>
          <c:tx>
            <c:strRef>
              <c:f>'17_20'!$A$34</c:f>
              <c:strCache>
                <c:ptCount val="1"/>
                <c:pt idx="0">
                  <c:v>Netherlands</c:v>
                </c:pt>
              </c:strCache>
            </c:strRef>
          </c:tx>
          <c:cat>
            <c:numRef>
              <c:f>'17_20'!$B$32:$P$32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'17_20'!$B$34:$P$34</c:f>
              <c:numCache>
                <c:formatCode>General</c:formatCode>
                <c:ptCount val="15"/>
                <c:pt idx="0">
                  <c:v>6451</c:v>
                </c:pt>
                <c:pt idx="1">
                  <c:v>6117</c:v>
                </c:pt>
                <c:pt idx="2">
                  <c:v>5685</c:v>
                </c:pt>
                <c:pt idx="3">
                  <c:v>5354</c:v>
                </c:pt>
                <c:pt idx="4">
                  <c:v>5475</c:v>
                </c:pt>
                <c:pt idx="5">
                  <c:v>6667</c:v>
                </c:pt>
                <c:pt idx="6">
                  <c:v>5767</c:v>
                </c:pt>
                <c:pt idx="7">
                  <c:v>5568</c:v>
                </c:pt>
                <c:pt idx="8">
                  <c:v>5875</c:v>
                </c:pt>
                <c:pt idx="9">
                  <c:v>5628</c:v>
                </c:pt>
                <c:pt idx="10">
                  <c:v>5478</c:v>
                </c:pt>
                <c:pt idx="11">
                  <c:v>5075</c:v>
                </c:pt>
                <c:pt idx="12">
                  <c:v>6584</c:v>
                </c:pt>
                <c:pt idx="13">
                  <c:v>6720</c:v>
                </c:pt>
                <c:pt idx="14">
                  <c:v>6551</c:v>
                </c:pt>
              </c:numCache>
            </c:numRef>
          </c:val>
          <c:smooth val="0"/>
        </c:ser>
        <c:ser>
          <c:idx val="2"/>
          <c:order val="2"/>
          <c:tx>
            <c:strRef>
              <c:f>'17_20'!$A$35</c:f>
              <c:strCache>
                <c:ptCount val="1"/>
                <c:pt idx="0">
                  <c:v>Poland</c:v>
                </c:pt>
              </c:strCache>
            </c:strRef>
          </c:tx>
          <c:cat>
            <c:numRef>
              <c:f>'17_20'!$B$32:$P$32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'17_20'!$B$35:$P$35</c:f>
              <c:numCache>
                <c:formatCode>General</c:formatCode>
                <c:ptCount val="15"/>
                <c:pt idx="0">
                  <c:v>381</c:v>
                </c:pt>
                <c:pt idx="1">
                  <c:v>402</c:v>
                </c:pt>
                <c:pt idx="2">
                  <c:v>435</c:v>
                </c:pt>
                <c:pt idx="3">
                  <c:v>488</c:v>
                </c:pt>
                <c:pt idx="4">
                  <c:v>449</c:v>
                </c:pt>
                <c:pt idx="5">
                  <c:v>517</c:v>
                </c:pt>
                <c:pt idx="6">
                  <c:v>813</c:v>
                </c:pt>
                <c:pt idx="7">
                  <c:v>785</c:v>
                </c:pt>
                <c:pt idx="8">
                  <c:v>828</c:v>
                </c:pt>
                <c:pt idx="9">
                  <c:v>856</c:v>
                </c:pt>
                <c:pt idx="10">
                  <c:v>890</c:v>
                </c:pt>
                <c:pt idx="11">
                  <c:v>999</c:v>
                </c:pt>
                <c:pt idx="12">
                  <c:v>3750</c:v>
                </c:pt>
                <c:pt idx="13">
                  <c:v>2378</c:v>
                </c:pt>
                <c:pt idx="14">
                  <c:v>1549</c:v>
                </c:pt>
              </c:numCache>
            </c:numRef>
          </c:val>
          <c:smooth val="0"/>
        </c:ser>
        <c:dLbls>
          <c:showLegendKey val="0"/>
          <c:showVal val="0"/>
          <c:showCatName val="0"/>
          <c:showSerName val="0"/>
          <c:showPercent val="0"/>
          <c:showBubbleSize val="0"/>
        </c:dLbls>
        <c:marker val="1"/>
        <c:smooth val="0"/>
        <c:axId val="274387328"/>
        <c:axId val="274388864"/>
      </c:lineChart>
      <c:catAx>
        <c:axId val="274387328"/>
        <c:scaling>
          <c:orientation val="minMax"/>
        </c:scaling>
        <c:delete val="0"/>
        <c:axPos val="b"/>
        <c:numFmt formatCode="General" sourceLinked="1"/>
        <c:majorTickMark val="out"/>
        <c:minorTickMark val="none"/>
        <c:tickLblPos val="nextTo"/>
        <c:crossAx val="274388864"/>
        <c:crosses val="autoZero"/>
        <c:auto val="1"/>
        <c:lblAlgn val="ctr"/>
        <c:lblOffset val="100"/>
        <c:noMultiLvlLbl val="0"/>
      </c:catAx>
      <c:valAx>
        <c:axId val="2743888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4387328"/>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Area under organic farming, 2010-2024 (Percentage of total utilised agricultural area)</a:t>
            </a:r>
            <a:endParaRPr lang="en-US" sz="1200" b="0"/>
          </a:p>
          <a:p>
            <a:pPr>
              <a:defRPr sz="1400">
                <a:latin typeface="Calibri"/>
                <a:ea typeface="Calibri"/>
                <a:cs typeface="Calibri"/>
              </a:defRPr>
            </a:pPr>
            <a:r>
              <a:rPr lang="en-US" sz="1200" b="0"/>
              <a:t>SDG ind 02_40: freq=Annual, crops=Utilised agricultural area excluding kitchen gardens, agprdmet=Total fully converted and under conversion to organic farming</a:t>
            </a:r>
          </a:p>
        </c:rich>
      </c:tx>
      <c:layout/>
      <c:overlay val="0"/>
    </c:title>
    <c:autoTitleDeleted val="0"/>
    <c:plotArea>
      <c:layout/>
      <c:lineChart>
        <c:grouping val="standard"/>
        <c:varyColors val="0"/>
        <c:ser>
          <c:idx val="0"/>
          <c:order val="0"/>
          <c:tx>
            <c:strRef>
              <c:f>'02_40'!$A$24</c:f>
              <c:strCache>
                <c:ptCount val="1"/>
                <c:pt idx="0">
                  <c:v>European Union - 27 countries (from 2020)</c:v>
                </c:pt>
              </c:strCache>
            </c:strRef>
          </c:tx>
          <c:cat>
            <c:numRef>
              <c:f>'02_40'!$B$23:$P$23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'02_40'!$B$24:$P$24</c:f>
              <c:numCache>
                <c:formatCode>General</c:formatCode>
                <c:ptCount val="15"/>
                <c:pt idx="0">
                  <c:v>0</c:v>
                </c:pt>
                <c:pt idx="1">
                  <c:v>0</c:v>
                </c:pt>
                <c:pt idx="2">
                  <c:v>5.88</c:v>
                </c:pt>
                <c:pt idx="3">
                  <c:v>5.91</c:v>
                </c:pt>
                <c:pt idx="4">
                  <c:v>6.08</c:v>
                </c:pt>
                <c:pt idx="5">
                  <c:v>6.56</c:v>
                </c:pt>
                <c:pt idx="6">
                  <c:v>7.09</c:v>
                </c:pt>
                <c:pt idx="7">
                  <c:v>7.47</c:v>
                </c:pt>
                <c:pt idx="8">
                  <c:v>7.99</c:v>
                </c:pt>
                <c:pt idx="9">
                  <c:v>8.4700000000000006</c:v>
                </c:pt>
                <c:pt idx="10">
                  <c:v>9.1</c:v>
                </c:pt>
                <c:pt idx="11">
                  <c:v>0</c:v>
                </c:pt>
                <c:pt idx="12">
                  <c:v>0</c:v>
                </c:pt>
                <c:pt idx="13">
                  <c:v>0</c:v>
                </c:pt>
                <c:pt idx="14">
                  <c:v>0</c:v>
                </c:pt>
              </c:numCache>
            </c:numRef>
          </c:val>
          <c:smooth val="0"/>
        </c:ser>
        <c:ser>
          <c:idx val="1"/>
          <c:order val="1"/>
          <c:tx>
            <c:strRef>
              <c:f>'02_40'!$A$25</c:f>
              <c:strCache>
                <c:ptCount val="1"/>
                <c:pt idx="0">
                  <c:v>Netherlands</c:v>
                </c:pt>
              </c:strCache>
            </c:strRef>
          </c:tx>
          <c:cat>
            <c:numRef>
              <c:f>'02_40'!$B$23:$P$23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'02_40'!$B$25:$P$25</c:f>
              <c:numCache>
                <c:formatCode>General</c:formatCode>
                <c:ptCount val="15"/>
                <c:pt idx="0">
                  <c:v>2.5</c:v>
                </c:pt>
                <c:pt idx="1">
                  <c:v>2.5</c:v>
                </c:pt>
                <c:pt idx="2">
                  <c:v>2.61</c:v>
                </c:pt>
                <c:pt idx="3">
                  <c:v>2.65</c:v>
                </c:pt>
                <c:pt idx="4">
                  <c:v>2.67</c:v>
                </c:pt>
                <c:pt idx="5">
                  <c:v>2.67</c:v>
                </c:pt>
                <c:pt idx="6">
                  <c:v>3.03</c:v>
                </c:pt>
                <c:pt idx="7">
                  <c:v>3.31</c:v>
                </c:pt>
                <c:pt idx="8">
                  <c:v>3.5</c:v>
                </c:pt>
                <c:pt idx="9">
                  <c:v>3.75</c:v>
                </c:pt>
                <c:pt idx="10">
                  <c:v>3.95</c:v>
                </c:pt>
                <c:pt idx="11">
                  <c:v>4.22</c:v>
                </c:pt>
                <c:pt idx="12">
                  <c:v>4.4400000000000004</c:v>
                </c:pt>
                <c:pt idx="13">
                  <c:v>4.88</c:v>
                </c:pt>
                <c:pt idx="14">
                  <c:v>5.0599999999999996</c:v>
                </c:pt>
              </c:numCache>
            </c:numRef>
          </c:val>
          <c:smooth val="0"/>
        </c:ser>
        <c:ser>
          <c:idx val="2"/>
          <c:order val="2"/>
          <c:tx>
            <c:strRef>
              <c:f>'02_40'!$A$26</c:f>
              <c:strCache>
                <c:ptCount val="1"/>
                <c:pt idx="0">
                  <c:v>Poland</c:v>
                </c:pt>
              </c:strCache>
            </c:strRef>
          </c:tx>
          <c:cat>
            <c:numRef>
              <c:f>'02_40'!$B$23:$P$23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'02_40'!$B$26:$P$26</c:f>
              <c:numCache>
                <c:formatCode>General</c:formatCode>
                <c:ptCount val="15"/>
                <c:pt idx="0">
                  <c:v>3.3</c:v>
                </c:pt>
                <c:pt idx="1">
                  <c:v>4.0999999999999996</c:v>
                </c:pt>
                <c:pt idx="2">
                  <c:v>4.51</c:v>
                </c:pt>
                <c:pt idx="3">
                  <c:v>4.6500000000000004</c:v>
                </c:pt>
                <c:pt idx="4">
                  <c:v>4.5599999999999996</c:v>
                </c:pt>
                <c:pt idx="5">
                  <c:v>4.03</c:v>
                </c:pt>
                <c:pt idx="6">
                  <c:v>3.72</c:v>
                </c:pt>
                <c:pt idx="7">
                  <c:v>3.41</c:v>
                </c:pt>
                <c:pt idx="8">
                  <c:v>3.33</c:v>
                </c:pt>
                <c:pt idx="9">
                  <c:v>3.49</c:v>
                </c:pt>
                <c:pt idx="10">
                  <c:v>3.45</c:v>
                </c:pt>
                <c:pt idx="11">
                  <c:v>3.78</c:v>
                </c:pt>
                <c:pt idx="12">
                  <c:v>3.91</c:v>
                </c:pt>
                <c:pt idx="13">
                  <c:v>4.3499999999999996</c:v>
                </c:pt>
                <c:pt idx="14">
                  <c:v>4.88</c:v>
                </c:pt>
              </c:numCache>
            </c:numRef>
          </c:val>
          <c:smooth val="0"/>
        </c:ser>
        <c:ser>
          <c:idx val="3"/>
          <c:order val="3"/>
          <c:tx>
            <c:strRef>
              <c:f>'02_40'!$A$27</c:f>
              <c:strCache>
                <c:ptCount val="1"/>
                <c:pt idx="0">
                  <c:v>Serbia</c:v>
                </c:pt>
              </c:strCache>
            </c:strRef>
          </c:tx>
          <c:cat>
            <c:numRef>
              <c:f>'02_40'!$B$23:$P$23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'02_40'!$B$27:$P$27</c:f>
              <c:numCache>
                <c:formatCode>General</c:formatCode>
                <c:ptCount val="15"/>
                <c:pt idx="0">
                  <c:v>0</c:v>
                </c:pt>
                <c:pt idx="1">
                  <c:v>0</c:v>
                </c:pt>
                <c:pt idx="2">
                  <c:v>0</c:v>
                </c:pt>
                <c:pt idx="3">
                  <c:v>0.23</c:v>
                </c:pt>
                <c:pt idx="4">
                  <c:v>0.27</c:v>
                </c:pt>
                <c:pt idx="5">
                  <c:v>0.44</c:v>
                </c:pt>
                <c:pt idx="6">
                  <c:v>0.41</c:v>
                </c:pt>
                <c:pt idx="7">
                  <c:v>0.39</c:v>
                </c:pt>
                <c:pt idx="8">
                  <c:v>0.55000000000000004</c:v>
                </c:pt>
                <c:pt idx="9">
                  <c:v>0.61</c:v>
                </c:pt>
                <c:pt idx="10">
                  <c:v>0</c:v>
                </c:pt>
                <c:pt idx="11">
                  <c:v>0</c:v>
                </c:pt>
                <c:pt idx="12">
                  <c:v>0</c:v>
                </c:pt>
                <c:pt idx="13">
                  <c:v>0</c:v>
                </c:pt>
                <c:pt idx="14">
                  <c:v>0.83</c:v>
                </c:pt>
              </c:numCache>
            </c:numRef>
          </c:val>
          <c:smooth val="0"/>
        </c:ser>
        <c:dLbls>
          <c:showLegendKey val="0"/>
          <c:showVal val="0"/>
          <c:showCatName val="0"/>
          <c:showSerName val="0"/>
          <c:showPercent val="0"/>
          <c:showBubbleSize val="0"/>
        </c:dLbls>
        <c:marker val="1"/>
        <c:smooth val="0"/>
        <c:axId val="121254272"/>
        <c:axId val="121255808"/>
      </c:lineChart>
      <c:catAx>
        <c:axId val="121254272"/>
        <c:scaling>
          <c:orientation val="minMax"/>
        </c:scaling>
        <c:delete val="0"/>
        <c:axPos val="b"/>
        <c:numFmt formatCode="General" sourceLinked="1"/>
        <c:majorTickMark val="out"/>
        <c:minorTickMark val="none"/>
        <c:tickLblPos val="nextTo"/>
        <c:crossAx val="121255808"/>
        <c:crosses val="autoZero"/>
        <c:auto val="1"/>
        <c:lblAlgn val="ctr"/>
        <c:lblOffset val="100"/>
        <c:noMultiLvlLbl val="0"/>
      </c:catAx>
      <c:valAx>
        <c:axId val="1212558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1254272"/>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EU financing to developing countries by financing source, 2010-2024 (Million euro at constant prices)</a:t>
            </a:r>
            <a:endParaRPr sz="1200" b="0"/>
          </a:p>
          <a:p>
            <a:pPr>
              <a:defRPr sz="1400">
                <a:latin typeface="Calibri"/>
                <a:ea typeface="Calibri"/>
                <a:cs typeface="Calibri"/>
              </a:defRPr>
            </a:pPr>
            <a:r>
              <a:rPr sz="1200" b="0"/>
              <a:t>SDG ind 17_20: freq=Annual, fin_source=Grants by non-governmental organisations</a:t>
            </a:r>
          </a:p>
        </c:rich>
      </c:tx>
      <c:overlay val="0"/>
    </c:title>
    <c:autoTitleDeleted val="0"/>
    <c:plotArea>
      <c:layout/>
      <c:lineChart>
        <c:grouping val="standard"/>
        <c:varyColors val="0"/>
        <c:ser>
          <c:idx val="0"/>
          <c:order val="0"/>
          <c:tx>
            <c:strRef>
              <c:f>'17_20'!$A$43</c:f>
              <c:strCache>
                <c:ptCount val="1"/>
                <c:pt idx="0">
                  <c:v>European Union - 27 countries (from 2020)</c:v>
                </c:pt>
              </c:strCache>
            </c:strRef>
          </c:tx>
          <c:cat>
            <c:numRef>
              <c:f>'17_20'!$B$42:$P$42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'17_20'!$B$43:$P$43</c:f>
              <c:numCache>
                <c:formatCode>General</c:formatCode>
                <c:ptCount val="15"/>
                <c:pt idx="0">
                  <c:v>3574</c:v>
                </c:pt>
                <c:pt idx="1">
                  <c:v>3271</c:v>
                </c:pt>
                <c:pt idx="2">
                  <c:v>2599</c:v>
                </c:pt>
                <c:pt idx="3">
                  <c:v>3935</c:v>
                </c:pt>
                <c:pt idx="4">
                  <c:v>2990</c:v>
                </c:pt>
                <c:pt idx="5">
                  <c:v>2984</c:v>
                </c:pt>
                <c:pt idx="6">
                  <c:v>5145</c:v>
                </c:pt>
                <c:pt idx="7">
                  <c:v>2450</c:v>
                </c:pt>
                <c:pt idx="8">
                  <c:v>2025</c:v>
                </c:pt>
                <c:pt idx="9">
                  <c:v>3682</c:v>
                </c:pt>
                <c:pt idx="10">
                  <c:v>4143</c:v>
                </c:pt>
                <c:pt idx="11">
                  <c:v>1897</c:v>
                </c:pt>
                <c:pt idx="12">
                  <c:v>3158</c:v>
                </c:pt>
                <c:pt idx="13">
                  <c:v>2026</c:v>
                </c:pt>
                <c:pt idx="14">
                  <c:v>4304</c:v>
                </c:pt>
              </c:numCache>
            </c:numRef>
          </c:val>
          <c:smooth val="0"/>
        </c:ser>
        <c:ser>
          <c:idx val="1"/>
          <c:order val="1"/>
          <c:tx>
            <c:strRef>
              <c:f>'17_20'!$A$44</c:f>
              <c:strCache>
                <c:ptCount val="1"/>
                <c:pt idx="0">
                  <c:v>Netherlands</c:v>
                </c:pt>
              </c:strCache>
            </c:strRef>
          </c:tx>
          <c:cat>
            <c:numRef>
              <c:f>'17_20'!$B$42:$P$42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'17_20'!$B$44:$P$44</c:f>
              <c:numCache>
                <c:formatCode>General</c:formatCode>
                <c:ptCount val="15"/>
                <c:pt idx="0">
                  <c:v>666</c:v>
                </c:pt>
                <c:pt idx="1">
                  <c:v>222</c:v>
                </c:pt>
                <c:pt idx="2">
                  <c:v>544</c:v>
                </c:pt>
                <c:pt idx="3">
                  <c:v>1491</c:v>
                </c:pt>
                <c:pt idx="4">
                  <c:v>162</c:v>
                </c:pt>
                <c:pt idx="5">
                  <c:v>45</c:v>
                </c:pt>
                <c:pt idx="6">
                  <c:v>1592</c:v>
                </c:pt>
                <c:pt idx="7">
                  <c:v>97</c:v>
                </c:pt>
                <c:pt idx="8">
                  <c:v>0</c:v>
                </c:pt>
                <c:pt idx="9">
                  <c:v>1339</c:v>
                </c:pt>
                <c:pt idx="10">
                  <c:v>2053</c:v>
                </c:pt>
                <c:pt idx="11">
                  <c:v>0</c:v>
                </c:pt>
                <c:pt idx="12">
                  <c:v>0</c:v>
                </c:pt>
                <c:pt idx="13">
                  <c:v>0</c:v>
                </c:pt>
                <c:pt idx="14">
                  <c:v>2411</c:v>
                </c:pt>
              </c:numCache>
            </c:numRef>
          </c:val>
          <c:smooth val="0"/>
        </c:ser>
        <c:ser>
          <c:idx val="2"/>
          <c:order val="2"/>
          <c:tx>
            <c:strRef>
              <c:f>'17_20'!$A$45</c:f>
              <c:strCache>
                <c:ptCount val="1"/>
                <c:pt idx="0">
                  <c:v>Poland</c:v>
                </c:pt>
              </c:strCache>
            </c:strRef>
          </c:tx>
          <c:cat>
            <c:numRef>
              <c:f>'17_20'!$B$42:$P$42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'17_20'!$B$45:$P$45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275012224"/>
        <c:axId val="275022208"/>
      </c:lineChart>
      <c:catAx>
        <c:axId val="275012224"/>
        <c:scaling>
          <c:orientation val="minMax"/>
        </c:scaling>
        <c:delete val="0"/>
        <c:axPos val="b"/>
        <c:numFmt formatCode="General" sourceLinked="1"/>
        <c:majorTickMark val="out"/>
        <c:minorTickMark val="none"/>
        <c:tickLblPos val="nextTo"/>
        <c:crossAx val="275022208"/>
        <c:crosses val="autoZero"/>
        <c:auto val="1"/>
        <c:lblAlgn val="ctr"/>
        <c:lblOffset val="100"/>
        <c:noMultiLvlLbl val="0"/>
      </c:catAx>
      <c:valAx>
        <c:axId val="2750222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012224"/>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EU financing to developing countries by financing source, 2010-2024 (Million euro at constant prices)</a:t>
            </a:r>
            <a:endParaRPr sz="1200" b="0"/>
          </a:p>
          <a:p>
            <a:pPr>
              <a:defRPr sz="1400">
                <a:latin typeface="Calibri"/>
                <a:ea typeface="Calibri"/>
                <a:cs typeface="Calibri"/>
              </a:defRPr>
            </a:pPr>
            <a:r>
              <a:rPr sz="1200" b="0"/>
              <a:t>SDG ind 17_20: freq=Annual, fin_source=Private flows</a:t>
            </a:r>
          </a:p>
        </c:rich>
      </c:tx>
      <c:overlay val="0"/>
    </c:title>
    <c:autoTitleDeleted val="0"/>
    <c:plotArea>
      <c:layout/>
      <c:lineChart>
        <c:grouping val="standard"/>
        <c:varyColors val="0"/>
        <c:ser>
          <c:idx val="0"/>
          <c:order val="0"/>
          <c:tx>
            <c:strRef>
              <c:f>'17_20'!$A$53</c:f>
              <c:strCache>
                <c:ptCount val="1"/>
                <c:pt idx="0">
                  <c:v>European Union - 27 countries (from 2020)</c:v>
                </c:pt>
              </c:strCache>
            </c:strRef>
          </c:tx>
          <c:cat>
            <c:numRef>
              <c:f>'17_20'!$B$52:$P$52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'17_20'!$B$53:$P$53</c:f>
              <c:numCache>
                <c:formatCode>General</c:formatCode>
                <c:ptCount val="15"/>
                <c:pt idx="0">
                  <c:v>70028</c:v>
                </c:pt>
                <c:pt idx="1">
                  <c:v>86337</c:v>
                </c:pt>
                <c:pt idx="2">
                  <c:v>64779</c:v>
                </c:pt>
                <c:pt idx="3">
                  <c:v>71491</c:v>
                </c:pt>
                <c:pt idx="4">
                  <c:v>130421</c:v>
                </c:pt>
                <c:pt idx="5">
                  <c:v>103271</c:v>
                </c:pt>
                <c:pt idx="6">
                  <c:v>76316</c:v>
                </c:pt>
                <c:pt idx="7">
                  <c:v>109964</c:v>
                </c:pt>
                <c:pt idx="8">
                  <c:v>55247</c:v>
                </c:pt>
                <c:pt idx="9">
                  <c:v>86883</c:v>
                </c:pt>
                <c:pt idx="10">
                  <c:v>43856</c:v>
                </c:pt>
                <c:pt idx="11">
                  <c:v>48344</c:v>
                </c:pt>
                <c:pt idx="12">
                  <c:v>35118</c:v>
                </c:pt>
                <c:pt idx="13">
                  <c:v>26556</c:v>
                </c:pt>
                <c:pt idx="14">
                  <c:v>28677</c:v>
                </c:pt>
              </c:numCache>
            </c:numRef>
          </c:val>
          <c:smooth val="0"/>
        </c:ser>
        <c:ser>
          <c:idx val="1"/>
          <c:order val="1"/>
          <c:tx>
            <c:strRef>
              <c:f>'17_20'!$A$54</c:f>
              <c:strCache>
                <c:ptCount val="1"/>
                <c:pt idx="0">
                  <c:v>Netherlands</c:v>
                </c:pt>
              </c:strCache>
            </c:strRef>
          </c:tx>
          <c:cat>
            <c:numRef>
              <c:f>'17_20'!$B$52:$P$52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'17_20'!$B$54:$P$54</c:f>
              <c:numCache>
                <c:formatCode>General</c:formatCode>
                <c:ptCount val="15"/>
                <c:pt idx="0">
                  <c:v>7068</c:v>
                </c:pt>
                <c:pt idx="1">
                  <c:v>15316</c:v>
                </c:pt>
                <c:pt idx="2">
                  <c:v>14569</c:v>
                </c:pt>
                <c:pt idx="3">
                  <c:v>12978</c:v>
                </c:pt>
                <c:pt idx="4">
                  <c:v>62661</c:v>
                </c:pt>
                <c:pt idx="5">
                  <c:v>72163</c:v>
                </c:pt>
                <c:pt idx="6">
                  <c:v>40188</c:v>
                </c:pt>
                <c:pt idx="7">
                  <c:v>36076</c:v>
                </c:pt>
                <c:pt idx="8">
                  <c:v>9673</c:v>
                </c:pt>
                <c:pt idx="9">
                  <c:v>23541</c:v>
                </c:pt>
                <c:pt idx="10">
                  <c:v>5227</c:v>
                </c:pt>
                <c:pt idx="11">
                  <c:v>-10770</c:v>
                </c:pt>
                <c:pt idx="12">
                  <c:v>-1599</c:v>
                </c:pt>
                <c:pt idx="13">
                  <c:v>1894</c:v>
                </c:pt>
                <c:pt idx="14">
                  <c:v>-16785</c:v>
                </c:pt>
              </c:numCache>
            </c:numRef>
          </c:val>
          <c:smooth val="0"/>
        </c:ser>
        <c:ser>
          <c:idx val="2"/>
          <c:order val="2"/>
          <c:tx>
            <c:strRef>
              <c:f>'17_20'!$A$55</c:f>
              <c:strCache>
                <c:ptCount val="1"/>
                <c:pt idx="0">
                  <c:v>Poland</c:v>
                </c:pt>
              </c:strCache>
            </c:strRef>
          </c:tx>
          <c:cat>
            <c:numRef>
              <c:f>'17_20'!$B$52:$P$52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'17_20'!$B$55:$P$55</c:f>
              <c:numCache>
                <c:formatCode>General</c:formatCode>
                <c:ptCount val="15"/>
                <c:pt idx="0">
                  <c:v>0</c:v>
                </c:pt>
                <c:pt idx="1">
                  <c:v>0</c:v>
                </c:pt>
                <c:pt idx="2">
                  <c:v>0</c:v>
                </c:pt>
                <c:pt idx="3">
                  <c:v>0</c:v>
                </c:pt>
                <c:pt idx="4">
                  <c:v>0</c:v>
                </c:pt>
                <c:pt idx="5">
                  <c:v>68</c:v>
                </c:pt>
                <c:pt idx="6">
                  <c:v>484</c:v>
                </c:pt>
                <c:pt idx="7">
                  <c:v>503</c:v>
                </c:pt>
                <c:pt idx="8">
                  <c:v>211</c:v>
                </c:pt>
                <c:pt idx="9">
                  <c:v>217</c:v>
                </c:pt>
                <c:pt idx="10">
                  <c:v>160</c:v>
                </c:pt>
                <c:pt idx="11">
                  <c:v>0</c:v>
                </c:pt>
                <c:pt idx="12">
                  <c:v>0</c:v>
                </c:pt>
                <c:pt idx="13">
                  <c:v>461</c:v>
                </c:pt>
                <c:pt idx="14">
                  <c:v>672</c:v>
                </c:pt>
              </c:numCache>
            </c:numRef>
          </c:val>
          <c:smooth val="0"/>
        </c:ser>
        <c:dLbls>
          <c:showLegendKey val="0"/>
          <c:showVal val="0"/>
          <c:showCatName val="0"/>
          <c:showSerName val="0"/>
          <c:showPercent val="0"/>
          <c:showBubbleSize val="0"/>
        </c:dLbls>
        <c:marker val="1"/>
        <c:smooth val="0"/>
        <c:axId val="275156992"/>
        <c:axId val="275158528"/>
      </c:lineChart>
      <c:catAx>
        <c:axId val="275156992"/>
        <c:scaling>
          <c:orientation val="minMax"/>
        </c:scaling>
        <c:delete val="0"/>
        <c:axPos val="b"/>
        <c:numFmt formatCode="General" sourceLinked="1"/>
        <c:majorTickMark val="out"/>
        <c:minorTickMark val="none"/>
        <c:tickLblPos val="nextTo"/>
        <c:crossAx val="275158528"/>
        <c:crosses val="autoZero"/>
        <c:auto val="1"/>
        <c:lblAlgn val="ctr"/>
        <c:lblOffset val="100"/>
        <c:noMultiLvlLbl val="0"/>
      </c:catAx>
      <c:valAx>
        <c:axId val="2751585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156992"/>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EU financing to developing countries by financing source, 2010-2024 (Million euro at constant prices)</a:t>
            </a:r>
            <a:endParaRPr sz="1200" b="0"/>
          </a:p>
          <a:p>
            <a:pPr>
              <a:defRPr sz="1400">
                <a:latin typeface="Calibri"/>
                <a:ea typeface="Calibri"/>
                <a:cs typeface="Calibri"/>
              </a:defRPr>
            </a:pPr>
            <a:r>
              <a:rPr sz="1200" b="0"/>
              <a:t>SDG ind 17_20: freq=Annual, fin_source=Other official flows</a:t>
            </a:r>
          </a:p>
        </c:rich>
      </c:tx>
      <c:overlay val="0"/>
    </c:title>
    <c:autoTitleDeleted val="0"/>
    <c:plotArea>
      <c:layout/>
      <c:lineChart>
        <c:grouping val="standard"/>
        <c:varyColors val="0"/>
        <c:ser>
          <c:idx val="0"/>
          <c:order val="0"/>
          <c:tx>
            <c:strRef>
              <c:f>'17_20'!$A$63</c:f>
              <c:strCache>
                <c:ptCount val="1"/>
                <c:pt idx="0">
                  <c:v>European Union - 27 countries (from 2020)</c:v>
                </c:pt>
              </c:strCache>
            </c:strRef>
          </c:tx>
          <c:cat>
            <c:numRef>
              <c:f>'17_20'!$B$62:$P$62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'17_20'!$B$63:$P$63</c:f>
              <c:numCache>
                <c:formatCode>General</c:formatCode>
                <c:ptCount val="15"/>
                <c:pt idx="0">
                  <c:v>583</c:v>
                </c:pt>
                <c:pt idx="1">
                  <c:v>824</c:v>
                </c:pt>
                <c:pt idx="2">
                  <c:v>660</c:v>
                </c:pt>
                <c:pt idx="3">
                  <c:v>1225</c:v>
                </c:pt>
                <c:pt idx="4">
                  <c:v>794</c:v>
                </c:pt>
                <c:pt idx="5">
                  <c:v>2128</c:v>
                </c:pt>
                <c:pt idx="6">
                  <c:v>374</c:v>
                </c:pt>
                <c:pt idx="7">
                  <c:v>-72</c:v>
                </c:pt>
                <c:pt idx="8">
                  <c:v>145</c:v>
                </c:pt>
                <c:pt idx="9">
                  <c:v>832</c:v>
                </c:pt>
                <c:pt idx="10">
                  <c:v>214</c:v>
                </c:pt>
                <c:pt idx="11">
                  <c:v>1204</c:v>
                </c:pt>
                <c:pt idx="12">
                  <c:v>891</c:v>
                </c:pt>
                <c:pt idx="13">
                  <c:v>798</c:v>
                </c:pt>
                <c:pt idx="14">
                  <c:v>1280</c:v>
                </c:pt>
              </c:numCache>
            </c:numRef>
          </c:val>
          <c:smooth val="0"/>
        </c:ser>
        <c:ser>
          <c:idx val="1"/>
          <c:order val="1"/>
          <c:tx>
            <c:strRef>
              <c:f>'17_20'!$A$64</c:f>
              <c:strCache>
                <c:ptCount val="1"/>
                <c:pt idx="0">
                  <c:v>Netherlands</c:v>
                </c:pt>
              </c:strCache>
            </c:strRef>
          </c:tx>
          <c:cat>
            <c:numRef>
              <c:f>'17_20'!$B$62:$P$62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'17_20'!$B$64:$P$64</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numCache>
            </c:numRef>
          </c:val>
          <c:smooth val="0"/>
        </c:ser>
        <c:ser>
          <c:idx val="2"/>
          <c:order val="2"/>
          <c:tx>
            <c:strRef>
              <c:f>'17_20'!$A$65</c:f>
              <c:strCache>
                <c:ptCount val="1"/>
                <c:pt idx="0">
                  <c:v>Poland</c:v>
                </c:pt>
              </c:strCache>
            </c:strRef>
          </c:tx>
          <c:cat>
            <c:numRef>
              <c:f>'17_20'!$B$62:$P$62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'17_20'!$B$65:$P$65</c:f>
              <c:numCache>
                <c:formatCode>General</c:formatCode>
                <c:ptCount val="15"/>
                <c:pt idx="0">
                  <c:v>0</c:v>
                </c:pt>
                <c:pt idx="1">
                  <c:v>0</c:v>
                </c:pt>
                <c:pt idx="2">
                  <c:v>0</c:v>
                </c:pt>
                <c:pt idx="3">
                  <c:v>0</c:v>
                </c:pt>
                <c:pt idx="4">
                  <c:v>0</c:v>
                </c:pt>
                <c:pt idx="5">
                  <c:v>0</c:v>
                </c:pt>
                <c:pt idx="6">
                  <c:v>-1</c:v>
                </c:pt>
                <c:pt idx="7">
                  <c:v>0</c:v>
                </c:pt>
                <c:pt idx="8">
                  <c:v>26</c:v>
                </c:pt>
                <c:pt idx="9">
                  <c:v>8</c:v>
                </c:pt>
                <c:pt idx="10">
                  <c:v>0</c:v>
                </c:pt>
                <c:pt idx="11">
                  <c:v>0</c:v>
                </c:pt>
                <c:pt idx="12">
                  <c:v>1</c:v>
                </c:pt>
                <c:pt idx="13">
                  <c:v>1</c:v>
                </c:pt>
                <c:pt idx="14">
                  <c:v>1</c:v>
                </c:pt>
              </c:numCache>
            </c:numRef>
          </c:val>
          <c:smooth val="0"/>
        </c:ser>
        <c:dLbls>
          <c:showLegendKey val="0"/>
          <c:showVal val="0"/>
          <c:showCatName val="0"/>
          <c:showSerName val="0"/>
          <c:showPercent val="0"/>
          <c:showBubbleSize val="0"/>
        </c:dLbls>
        <c:marker val="1"/>
        <c:smooth val="0"/>
        <c:axId val="272655872"/>
        <c:axId val="272684544"/>
      </c:lineChart>
      <c:catAx>
        <c:axId val="272655872"/>
        <c:scaling>
          <c:orientation val="minMax"/>
        </c:scaling>
        <c:delete val="0"/>
        <c:axPos val="b"/>
        <c:numFmt formatCode="General" sourceLinked="1"/>
        <c:majorTickMark val="out"/>
        <c:minorTickMark val="none"/>
        <c:tickLblPos val="nextTo"/>
        <c:crossAx val="272684544"/>
        <c:crosses val="autoZero"/>
        <c:auto val="1"/>
        <c:lblAlgn val="ctr"/>
        <c:lblOffset val="100"/>
        <c:noMultiLvlLbl val="0"/>
      </c:catAx>
      <c:valAx>
        <c:axId val="2726845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2655872"/>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EU financing to developing countries by financing source, 2010-2024 (Million euro at constant prices)</a:t>
            </a:r>
            <a:endParaRPr sz="1200" b="0"/>
          </a:p>
          <a:p>
            <a:pPr>
              <a:defRPr sz="1400">
                <a:latin typeface="Calibri"/>
                <a:ea typeface="Calibri"/>
                <a:cs typeface="Calibri"/>
              </a:defRPr>
            </a:pPr>
            <a:r>
              <a:rPr sz="1200" b="0"/>
              <a:t>SDG ind 17_20: freq=Annual, fin_source=Officially supported export credits</a:t>
            </a:r>
          </a:p>
        </c:rich>
      </c:tx>
      <c:overlay val="0"/>
    </c:title>
    <c:autoTitleDeleted val="0"/>
    <c:plotArea>
      <c:layout/>
      <c:lineChart>
        <c:grouping val="standard"/>
        <c:varyColors val="0"/>
        <c:ser>
          <c:idx val="0"/>
          <c:order val="0"/>
          <c:tx>
            <c:strRef>
              <c:f>'17_20'!$A$73</c:f>
              <c:strCache>
                <c:ptCount val="1"/>
                <c:pt idx="0">
                  <c:v>European Union - 27 countries (from 2020)</c:v>
                </c:pt>
              </c:strCache>
            </c:strRef>
          </c:tx>
          <c:cat>
            <c:numRef>
              <c:f>'17_20'!$B$72:$P$72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'17_20'!$B$73:$P$73</c:f>
              <c:numCache>
                <c:formatCode>General</c:formatCode>
                <c:ptCount val="15"/>
                <c:pt idx="0">
                  <c:v>10130</c:v>
                </c:pt>
                <c:pt idx="1">
                  <c:v>9782</c:v>
                </c:pt>
                <c:pt idx="2">
                  <c:v>5351</c:v>
                </c:pt>
                <c:pt idx="3">
                  <c:v>6866</c:v>
                </c:pt>
                <c:pt idx="4">
                  <c:v>148</c:v>
                </c:pt>
                <c:pt idx="5">
                  <c:v>2298</c:v>
                </c:pt>
                <c:pt idx="6">
                  <c:v>3042</c:v>
                </c:pt>
                <c:pt idx="7">
                  <c:v>-724</c:v>
                </c:pt>
                <c:pt idx="8">
                  <c:v>3144</c:v>
                </c:pt>
                <c:pt idx="9">
                  <c:v>-3819</c:v>
                </c:pt>
                <c:pt idx="10">
                  <c:v>246</c:v>
                </c:pt>
                <c:pt idx="11">
                  <c:v>-2181</c:v>
                </c:pt>
                <c:pt idx="12">
                  <c:v>578</c:v>
                </c:pt>
                <c:pt idx="13">
                  <c:v>10425</c:v>
                </c:pt>
                <c:pt idx="14">
                  <c:v>3679</c:v>
                </c:pt>
              </c:numCache>
            </c:numRef>
          </c:val>
          <c:smooth val="0"/>
        </c:ser>
        <c:ser>
          <c:idx val="1"/>
          <c:order val="1"/>
          <c:tx>
            <c:strRef>
              <c:f>'17_20'!$A$74</c:f>
              <c:strCache>
                <c:ptCount val="1"/>
                <c:pt idx="0">
                  <c:v>Netherlands</c:v>
                </c:pt>
              </c:strCache>
            </c:strRef>
          </c:tx>
          <c:cat>
            <c:numRef>
              <c:f>'17_20'!$B$72:$P$72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'17_20'!$B$74:$P$74</c:f>
              <c:numCache>
                <c:formatCode>General</c:formatCode>
                <c:ptCount val="15"/>
                <c:pt idx="0">
                  <c:v>-980</c:v>
                </c:pt>
                <c:pt idx="1">
                  <c:v>-398</c:v>
                </c:pt>
                <c:pt idx="2">
                  <c:v>-269</c:v>
                </c:pt>
                <c:pt idx="3">
                  <c:v>-686</c:v>
                </c:pt>
                <c:pt idx="4">
                  <c:v>-638</c:v>
                </c:pt>
                <c:pt idx="5">
                  <c:v>494</c:v>
                </c:pt>
                <c:pt idx="6">
                  <c:v>-2494</c:v>
                </c:pt>
                <c:pt idx="7">
                  <c:v>-1654</c:v>
                </c:pt>
                <c:pt idx="8">
                  <c:v>-175</c:v>
                </c:pt>
                <c:pt idx="9">
                  <c:v>-1113</c:v>
                </c:pt>
                <c:pt idx="10">
                  <c:v>838</c:v>
                </c:pt>
                <c:pt idx="11">
                  <c:v>-2246</c:v>
                </c:pt>
                <c:pt idx="12">
                  <c:v>1573</c:v>
                </c:pt>
                <c:pt idx="13">
                  <c:v>-288</c:v>
                </c:pt>
                <c:pt idx="14">
                  <c:v>-1068</c:v>
                </c:pt>
              </c:numCache>
            </c:numRef>
          </c:val>
          <c:smooth val="0"/>
        </c:ser>
        <c:ser>
          <c:idx val="2"/>
          <c:order val="2"/>
          <c:tx>
            <c:strRef>
              <c:f>'17_20'!$A$75</c:f>
              <c:strCache>
                <c:ptCount val="1"/>
                <c:pt idx="0">
                  <c:v>Poland</c:v>
                </c:pt>
              </c:strCache>
            </c:strRef>
          </c:tx>
          <c:cat>
            <c:numRef>
              <c:f>'17_20'!$B$72:$P$72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'17_20'!$B$75:$P$75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275036416"/>
        <c:axId val="275054592"/>
      </c:lineChart>
      <c:catAx>
        <c:axId val="275036416"/>
        <c:scaling>
          <c:orientation val="minMax"/>
        </c:scaling>
        <c:delete val="0"/>
        <c:axPos val="b"/>
        <c:numFmt formatCode="General" sourceLinked="1"/>
        <c:majorTickMark val="out"/>
        <c:minorTickMark val="none"/>
        <c:tickLblPos val="nextTo"/>
        <c:crossAx val="275054592"/>
        <c:crosses val="autoZero"/>
        <c:auto val="1"/>
        <c:lblAlgn val="ctr"/>
        <c:lblOffset val="100"/>
        <c:noMultiLvlLbl val="0"/>
      </c:catAx>
      <c:valAx>
        <c:axId val="275054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036416"/>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Imports from developing countries by their group of income levels, 2010-2025 (Million euro)</a:t>
            </a:r>
            <a:endParaRPr lang="en-US" sz="1200" b="0"/>
          </a:p>
          <a:p>
            <a:pPr>
              <a:defRPr sz="1400">
                <a:latin typeface="Calibri"/>
                <a:ea typeface="Calibri"/>
                <a:cs typeface="Calibri"/>
              </a:defRPr>
            </a:pPr>
            <a:r>
              <a:rPr lang="en-US" sz="1200" b="0"/>
              <a:t>SDG ind 17_31: freq=Annual, partner=Official Development Assistance (ODA) recipients from Development Assistance Committee (DAC)</a:t>
            </a:r>
          </a:p>
        </c:rich>
      </c:tx>
      <c:layout/>
      <c:overlay val="0"/>
    </c:title>
    <c:autoTitleDeleted val="0"/>
    <c:plotArea>
      <c:layout/>
      <c:lineChart>
        <c:grouping val="standard"/>
        <c:varyColors val="0"/>
        <c:ser>
          <c:idx val="0"/>
          <c:order val="0"/>
          <c:tx>
            <c:strRef>
              <c:f>'17_31'!$A$23</c:f>
              <c:strCache>
                <c:ptCount val="1"/>
                <c:pt idx="0">
                  <c:v>European Union - 27 countries (from 2020)</c:v>
                </c:pt>
              </c:strCache>
            </c:strRef>
          </c:tx>
          <c:cat>
            <c:numRef>
              <c:f>'17_31'!$B$22:$Q$22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'17_31'!$B$23:$Q$23</c:f>
              <c:numCache>
                <c:formatCode>General</c:formatCode>
                <c:ptCount val="16"/>
                <c:pt idx="0">
                  <c:v>648072</c:v>
                </c:pt>
                <c:pt idx="1">
                  <c:v>729090</c:v>
                </c:pt>
                <c:pt idx="2">
                  <c:v>741659</c:v>
                </c:pt>
                <c:pt idx="3">
                  <c:v>702886</c:v>
                </c:pt>
                <c:pt idx="4">
                  <c:v>720068</c:v>
                </c:pt>
                <c:pt idx="5">
                  <c:v>751311</c:v>
                </c:pt>
                <c:pt idx="6">
                  <c:v>741496</c:v>
                </c:pt>
                <c:pt idx="7">
                  <c:v>831174</c:v>
                </c:pt>
                <c:pt idx="8">
                  <c:v>898013</c:v>
                </c:pt>
                <c:pt idx="9">
                  <c:v>922696</c:v>
                </c:pt>
                <c:pt idx="10">
                  <c:v>852979</c:v>
                </c:pt>
                <c:pt idx="11">
                  <c:v>1086932</c:v>
                </c:pt>
                <c:pt idx="12">
                  <c:v>1510783</c:v>
                </c:pt>
                <c:pt idx="13">
                  <c:v>1301982</c:v>
                </c:pt>
                <c:pt idx="14">
                  <c:v>1326133</c:v>
                </c:pt>
                <c:pt idx="15">
                  <c:v>1372980</c:v>
                </c:pt>
              </c:numCache>
            </c:numRef>
          </c:val>
          <c:smooth val="0"/>
        </c:ser>
        <c:ser>
          <c:idx val="1"/>
          <c:order val="1"/>
          <c:tx>
            <c:strRef>
              <c:f>'17_31'!$A$24</c:f>
              <c:strCache>
                <c:ptCount val="1"/>
                <c:pt idx="0">
                  <c:v>Netherlands</c:v>
                </c:pt>
              </c:strCache>
            </c:strRef>
          </c:tx>
          <c:cat>
            <c:numRef>
              <c:f>'17_31'!$B$22:$Q$22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'17_31'!$B$24:$Q$24</c:f>
              <c:numCache>
                <c:formatCode>General</c:formatCode>
                <c:ptCount val="16"/>
                <c:pt idx="0">
                  <c:v>103321</c:v>
                </c:pt>
                <c:pt idx="1">
                  <c:v>113248</c:v>
                </c:pt>
                <c:pt idx="2">
                  <c:v>125142</c:v>
                </c:pt>
                <c:pt idx="3">
                  <c:v>116750</c:v>
                </c:pt>
                <c:pt idx="4">
                  <c:v>119425</c:v>
                </c:pt>
                <c:pt idx="5">
                  <c:v>127662</c:v>
                </c:pt>
                <c:pt idx="6">
                  <c:v>130543</c:v>
                </c:pt>
                <c:pt idx="7">
                  <c:v>151321</c:v>
                </c:pt>
                <c:pt idx="8">
                  <c:v>158058</c:v>
                </c:pt>
                <c:pt idx="9">
                  <c:v>168764</c:v>
                </c:pt>
                <c:pt idx="10">
                  <c:v>161836</c:v>
                </c:pt>
                <c:pt idx="11">
                  <c:v>197003</c:v>
                </c:pt>
                <c:pt idx="12">
                  <c:v>267001</c:v>
                </c:pt>
                <c:pt idx="13">
                  <c:v>238697</c:v>
                </c:pt>
                <c:pt idx="14">
                  <c:v>241748</c:v>
                </c:pt>
                <c:pt idx="15">
                  <c:v>253203</c:v>
                </c:pt>
              </c:numCache>
            </c:numRef>
          </c:val>
          <c:smooth val="0"/>
        </c:ser>
        <c:ser>
          <c:idx val="2"/>
          <c:order val="2"/>
          <c:tx>
            <c:strRef>
              <c:f>'17_31'!$A$25</c:f>
              <c:strCache>
                <c:ptCount val="1"/>
                <c:pt idx="0">
                  <c:v>Poland</c:v>
                </c:pt>
              </c:strCache>
            </c:strRef>
          </c:tx>
          <c:cat>
            <c:numRef>
              <c:f>'17_31'!$B$22:$Q$22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'17_31'!$B$25:$Q$25</c:f>
              <c:numCache>
                <c:formatCode>General</c:formatCode>
                <c:ptCount val="16"/>
                <c:pt idx="0">
                  <c:v>14178</c:v>
                </c:pt>
                <c:pt idx="1">
                  <c:v>16491</c:v>
                </c:pt>
                <c:pt idx="2">
                  <c:v>16839</c:v>
                </c:pt>
                <c:pt idx="3">
                  <c:v>17380</c:v>
                </c:pt>
                <c:pt idx="4">
                  <c:v>21510</c:v>
                </c:pt>
                <c:pt idx="5">
                  <c:v>25853</c:v>
                </c:pt>
                <c:pt idx="6">
                  <c:v>26315</c:v>
                </c:pt>
                <c:pt idx="7">
                  <c:v>30569</c:v>
                </c:pt>
                <c:pt idx="8">
                  <c:v>35311</c:v>
                </c:pt>
                <c:pt idx="9">
                  <c:v>38999</c:v>
                </c:pt>
                <c:pt idx="10">
                  <c:v>40988</c:v>
                </c:pt>
                <c:pt idx="11">
                  <c:v>54876</c:v>
                </c:pt>
                <c:pt idx="12">
                  <c:v>70741</c:v>
                </c:pt>
                <c:pt idx="13">
                  <c:v>59965</c:v>
                </c:pt>
                <c:pt idx="14">
                  <c:v>63301</c:v>
                </c:pt>
                <c:pt idx="15">
                  <c:v>68562</c:v>
                </c:pt>
              </c:numCache>
            </c:numRef>
          </c:val>
          <c:smooth val="0"/>
        </c:ser>
        <c:dLbls>
          <c:showLegendKey val="0"/>
          <c:showVal val="0"/>
          <c:showCatName val="0"/>
          <c:showSerName val="0"/>
          <c:showPercent val="0"/>
          <c:showBubbleSize val="0"/>
        </c:dLbls>
        <c:marker val="1"/>
        <c:smooth val="0"/>
        <c:axId val="274074624"/>
        <c:axId val="274084608"/>
      </c:lineChart>
      <c:catAx>
        <c:axId val="274074624"/>
        <c:scaling>
          <c:orientation val="minMax"/>
        </c:scaling>
        <c:delete val="0"/>
        <c:axPos val="b"/>
        <c:numFmt formatCode="General" sourceLinked="1"/>
        <c:majorTickMark val="out"/>
        <c:minorTickMark val="none"/>
        <c:tickLblPos val="nextTo"/>
        <c:crossAx val="274084608"/>
        <c:crosses val="autoZero"/>
        <c:auto val="1"/>
        <c:lblAlgn val="ctr"/>
        <c:lblOffset val="100"/>
        <c:noMultiLvlLbl val="0"/>
      </c:catAx>
      <c:valAx>
        <c:axId val="2740846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4074624"/>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Imports from developing countries by their group of income levels, 2010-2025 (Percentage of Extra EU)</a:t>
            </a:r>
            <a:endParaRPr sz="1200" b="0"/>
          </a:p>
          <a:p>
            <a:pPr>
              <a:defRPr sz="1400">
                <a:latin typeface="Calibri"/>
                <a:ea typeface="Calibri"/>
                <a:cs typeface="Calibri"/>
              </a:defRPr>
            </a:pPr>
            <a:r>
              <a:rPr sz="1200" b="0"/>
              <a:t>SDG ind 17_31: freq=Annual, partner=Official Development Assistance (ODA) recipients from Development Assistance Committee (DAC)</a:t>
            </a:r>
          </a:p>
        </c:rich>
      </c:tx>
      <c:overlay val="0"/>
    </c:title>
    <c:autoTitleDeleted val="0"/>
    <c:plotArea>
      <c:layout/>
      <c:lineChart>
        <c:grouping val="standard"/>
        <c:varyColors val="0"/>
        <c:ser>
          <c:idx val="0"/>
          <c:order val="0"/>
          <c:tx>
            <c:strRef>
              <c:f>'17_31'!$A$33</c:f>
              <c:strCache>
                <c:ptCount val="1"/>
                <c:pt idx="0">
                  <c:v>European Union - 27 countries (from 2020)</c:v>
                </c:pt>
              </c:strCache>
            </c:strRef>
          </c:tx>
          <c:cat>
            <c:numRef>
              <c:f>'17_31'!$B$32:$Q$32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'17_31'!$B$33:$Q$33</c:f>
              <c:numCache>
                <c:formatCode>General</c:formatCode>
                <c:ptCount val="16"/>
                <c:pt idx="0">
                  <c:v>44.06</c:v>
                </c:pt>
                <c:pt idx="1">
                  <c:v>43.76</c:v>
                </c:pt>
                <c:pt idx="2">
                  <c:v>43.56</c:v>
                </c:pt>
                <c:pt idx="3">
                  <c:v>43.1</c:v>
                </c:pt>
                <c:pt idx="4">
                  <c:v>44.3</c:v>
                </c:pt>
                <c:pt idx="5">
                  <c:v>45.59</c:v>
                </c:pt>
                <c:pt idx="6">
                  <c:v>46.27</c:v>
                </c:pt>
                <c:pt idx="7">
                  <c:v>46.91</c:v>
                </c:pt>
                <c:pt idx="8">
                  <c:v>47.01</c:v>
                </c:pt>
                <c:pt idx="9">
                  <c:v>47.55</c:v>
                </c:pt>
                <c:pt idx="10">
                  <c:v>49.73</c:v>
                </c:pt>
                <c:pt idx="11">
                  <c:v>51.19</c:v>
                </c:pt>
                <c:pt idx="12">
                  <c:v>50.22</c:v>
                </c:pt>
                <c:pt idx="13">
                  <c:v>51.59</c:v>
                </c:pt>
                <c:pt idx="14">
                  <c:v>54.04</c:v>
                </c:pt>
                <c:pt idx="15">
                  <c:v>54.67</c:v>
                </c:pt>
              </c:numCache>
            </c:numRef>
          </c:val>
          <c:smooth val="0"/>
        </c:ser>
        <c:ser>
          <c:idx val="1"/>
          <c:order val="1"/>
          <c:tx>
            <c:strRef>
              <c:f>'17_31'!$A$34</c:f>
              <c:strCache>
                <c:ptCount val="1"/>
                <c:pt idx="0">
                  <c:v>Netherlands</c:v>
                </c:pt>
              </c:strCache>
            </c:strRef>
          </c:tx>
          <c:cat>
            <c:numRef>
              <c:f>'17_31'!$B$32:$Q$32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'17_31'!$B$34:$Q$34</c:f>
              <c:numCache>
                <c:formatCode>General</c:formatCode>
                <c:ptCount val="16"/>
                <c:pt idx="0">
                  <c:v>45.1</c:v>
                </c:pt>
                <c:pt idx="1">
                  <c:v>44.64</c:v>
                </c:pt>
                <c:pt idx="2">
                  <c:v>44.76</c:v>
                </c:pt>
                <c:pt idx="3">
                  <c:v>43.65</c:v>
                </c:pt>
                <c:pt idx="4">
                  <c:v>44.72</c:v>
                </c:pt>
                <c:pt idx="5">
                  <c:v>46.67</c:v>
                </c:pt>
                <c:pt idx="6">
                  <c:v>49.34</c:v>
                </c:pt>
                <c:pt idx="7">
                  <c:v>50.35</c:v>
                </c:pt>
                <c:pt idx="8">
                  <c:v>48.33</c:v>
                </c:pt>
                <c:pt idx="9">
                  <c:v>49.81</c:v>
                </c:pt>
                <c:pt idx="10">
                  <c:v>53.29</c:v>
                </c:pt>
                <c:pt idx="11">
                  <c:v>52.24</c:v>
                </c:pt>
                <c:pt idx="12">
                  <c:v>51.01</c:v>
                </c:pt>
                <c:pt idx="13">
                  <c:v>51.93</c:v>
                </c:pt>
                <c:pt idx="14">
                  <c:v>55.62</c:v>
                </c:pt>
                <c:pt idx="15">
                  <c:v>56.85</c:v>
                </c:pt>
              </c:numCache>
            </c:numRef>
          </c:val>
          <c:smooth val="0"/>
        </c:ser>
        <c:ser>
          <c:idx val="2"/>
          <c:order val="2"/>
          <c:tx>
            <c:strRef>
              <c:f>'17_31'!$A$35</c:f>
              <c:strCache>
                <c:ptCount val="1"/>
                <c:pt idx="0">
                  <c:v>Poland</c:v>
                </c:pt>
              </c:strCache>
            </c:strRef>
          </c:tx>
          <c:cat>
            <c:numRef>
              <c:f>'17_31'!$B$32:$Q$32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'17_31'!$B$35:$Q$35</c:f>
              <c:numCache>
                <c:formatCode>General</c:formatCode>
                <c:ptCount val="16"/>
                <c:pt idx="0">
                  <c:v>32.840000000000003</c:v>
                </c:pt>
                <c:pt idx="1">
                  <c:v>33.29</c:v>
                </c:pt>
                <c:pt idx="2">
                  <c:v>31.19</c:v>
                </c:pt>
                <c:pt idx="3">
                  <c:v>32.9</c:v>
                </c:pt>
                <c:pt idx="4">
                  <c:v>38.65</c:v>
                </c:pt>
                <c:pt idx="5">
                  <c:v>45.35</c:v>
                </c:pt>
                <c:pt idx="6">
                  <c:v>47.94</c:v>
                </c:pt>
                <c:pt idx="7">
                  <c:v>47.63</c:v>
                </c:pt>
                <c:pt idx="8">
                  <c:v>47.55</c:v>
                </c:pt>
                <c:pt idx="9">
                  <c:v>49.1</c:v>
                </c:pt>
                <c:pt idx="10">
                  <c:v>55.56</c:v>
                </c:pt>
                <c:pt idx="11">
                  <c:v>56.32</c:v>
                </c:pt>
                <c:pt idx="12">
                  <c:v>53.95</c:v>
                </c:pt>
                <c:pt idx="13">
                  <c:v>53.9</c:v>
                </c:pt>
                <c:pt idx="14">
                  <c:v>55.3</c:v>
                </c:pt>
                <c:pt idx="15">
                  <c:v>57.19</c:v>
                </c:pt>
              </c:numCache>
            </c:numRef>
          </c:val>
          <c:smooth val="0"/>
        </c:ser>
        <c:dLbls>
          <c:showLegendKey val="0"/>
          <c:showVal val="0"/>
          <c:showCatName val="0"/>
          <c:showSerName val="0"/>
          <c:showPercent val="0"/>
          <c:showBubbleSize val="0"/>
        </c:dLbls>
        <c:marker val="1"/>
        <c:smooth val="0"/>
        <c:axId val="275131776"/>
        <c:axId val="275645568"/>
      </c:lineChart>
      <c:catAx>
        <c:axId val="275131776"/>
        <c:scaling>
          <c:orientation val="minMax"/>
        </c:scaling>
        <c:delete val="0"/>
        <c:axPos val="b"/>
        <c:numFmt formatCode="General" sourceLinked="1"/>
        <c:majorTickMark val="out"/>
        <c:minorTickMark val="none"/>
        <c:tickLblPos val="nextTo"/>
        <c:crossAx val="275645568"/>
        <c:crosses val="autoZero"/>
        <c:auto val="1"/>
        <c:lblAlgn val="ctr"/>
        <c:lblOffset val="100"/>
        <c:noMultiLvlLbl val="0"/>
      </c:catAx>
      <c:valAx>
        <c:axId val="2756455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131776"/>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Imports from developing countries by their group of income levels, 2010-2025 (Million euro)</a:t>
            </a:r>
            <a:endParaRPr sz="1200" b="0"/>
          </a:p>
          <a:p>
            <a:pPr>
              <a:defRPr sz="1400">
                <a:latin typeface="Calibri"/>
                <a:ea typeface="Calibri"/>
                <a:cs typeface="Calibri"/>
              </a:defRPr>
            </a:pPr>
            <a:r>
              <a:rPr sz="1200" b="0"/>
              <a:t>SDG ind 17_31: freq=Annual, partner=Least developed countries</a:t>
            </a:r>
          </a:p>
        </c:rich>
      </c:tx>
      <c:overlay val="0"/>
    </c:title>
    <c:autoTitleDeleted val="0"/>
    <c:plotArea>
      <c:layout/>
      <c:lineChart>
        <c:grouping val="standard"/>
        <c:varyColors val="0"/>
        <c:ser>
          <c:idx val="0"/>
          <c:order val="0"/>
          <c:tx>
            <c:strRef>
              <c:f>'17_31'!$A$43</c:f>
              <c:strCache>
                <c:ptCount val="1"/>
                <c:pt idx="0">
                  <c:v>European Union - 27 countries (from 2020)</c:v>
                </c:pt>
              </c:strCache>
            </c:strRef>
          </c:tx>
          <c:cat>
            <c:numRef>
              <c:f>'17_31'!$B$42:$Q$42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'17_31'!$B$43:$Q$43</c:f>
              <c:numCache>
                <c:formatCode>General</c:formatCode>
                <c:ptCount val="16"/>
                <c:pt idx="0">
                  <c:v>17835</c:v>
                </c:pt>
                <c:pt idx="1">
                  <c:v>24183</c:v>
                </c:pt>
                <c:pt idx="2">
                  <c:v>24082</c:v>
                </c:pt>
                <c:pt idx="3">
                  <c:v>28551</c:v>
                </c:pt>
                <c:pt idx="4">
                  <c:v>30885</c:v>
                </c:pt>
                <c:pt idx="5">
                  <c:v>32988</c:v>
                </c:pt>
                <c:pt idx="6">
                  <c:v>30998</c:v>
                </c:pt>
                <c:pt idx="7">
                  <c:v>32100</c:v>
                </c:pt>
                <c:pt idx="8">
                  <c:v>35954</c:v>
                </c:pt>
                <c:pt idx="9">
                  <c:v>38058</c:v>
                </c:pt>
                <c:pt idx="10">
                  <c:v>31527</c:v>
                </c:pt>
                <c:pt idx="11">
                  <c:v>35413</c:v>
                </c:pt>
                <c:pt idx="12">
                  <c:v>65366</c:v>
                </c:pt>
                <c:pt idx="13">
                  <c:v>50600</c:v>
                </c:pt>
                <c:pt idx="14">
                  <c:v>50280</c:v>
                </c:pt>
                <c:pt idx="15">
                  <c:v>57359</c:v>
                </c:pt>
              </c:numCache>
            </c:numRef>
          </c:val>
          <c:smooth val="0"/>
        </c:ser>
        <c:ser>
          <c:idx val="1"/>
          <c:order val="1"/>
          <c:tx>
            <c:strRef>
              <c:f>'17_31'!$A$44</c:f>
              <c:strCache>
                <c:ptCount val="1"/>
                <c:pt idx="0">
                  <c:v>Netherlands</c:v>
                </c:pt>
              </c:strCache>
            </c:strRef>
          </c:tx>
          <c:cat>
            <c:numRef>
              <c:f>'17_31'!$B$42:$Q$42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'17_31'!$B$44:$Q$44</c:f>
              <c:numCache>
                <c:formatCode>General</c:formatCode>
                <c:ptCount val="16"/>
                <c:pt idx="0">
                  <c:v>2445</c:v>
                </c:pt>
                <c:pt idx="1">
                  <c:v>2866</c:v>
                </c:pt>
                <c:pt idx="2">
                  <c:v>2981</c:v>
                </c:pt>
                <c:pt idx="3">
                  <c:v>4012</c:v>
                </c:pt>
                <c:pt idx="4">
                  <c:v>4538</c:v>
                </c:pt>
                <c:pt idx="5">
                  <c:v>4488</c:v>
                </c:pt>
                <c:pt idx="6">
                  <c:v>4415</c:v>
                </c:pt>
                <c:pt idx="7">
                  <c:v>4602</c:v>
                </c:pt>
                <c:pt idx="8">
                  <c:v>5198</c:v>
                </c:pt>
                <c:pt idx="9">
                  <c:v>4858</c:v>
                </c:pt>
                <c:pt idx="10">
                  <c:v>3416</c:v>
                </c:pt>
                <c:pt idx="11">
                  <c:v>3989</c:v>
                </c:pt>
                <c:pt idx="12">
                  <c:v>11137</c:v>
                </c:pt>
                <c:pt idx="13">
                  <c:v>8713</c:v>
                </c:pt>
                <c:pt idx="14">
                  <c:v>7283</c:v>
                </c:pt>
                <c:pt idx="15">
                  <c:v>10669</c:v>
                </c:pt>
              </c:numCache>
            </c:numRef>
          </c:val>
          <c:smooth val="0"/>
        </c:ser>
        <c:ser>
          <c:idx val="2"/>
          <c:order val="2"/>
          <c:tx>
            <c:strRef>
              <c:f>'17_31'!$A$45</c:f>
              <c:strCache>
                <c:ptCount val="1"/>
                <c:pt idx="0">
                  <c:v>Poland</c:v>
                </c:pt>
              </c:strCache>
            </c:strRef>
          </c:tx>
          <c:cat>
            <c:numRef>
              <c:f>'17_31'!$B$42:$Q$42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'17_31'!$B$45:$Q$45</c:f>
              <c:numCache>
                <c:formatCode>General</c:formatCode>
                <c:ptCount val="16"/>
                <c:pt idx="0">
                  <c:v>259</c:v>
                </c:pt>
                <c:pt idx="1">
                  <c:v>249</c:v>
                </c:pt>
                <c:pt idx="2">
                  <c:v>315</c:v>
                </c:pt>
                <c:pt idx="3">
                  <c:v>563</c:v>
                </c:pt>
                <c:pt idx="4">
                  <c:v>421</c:v>
                </c:pt>
                <c:pt idx="5">
                  <c:v>714</c:v>
                </c:pt>
                <c:pt idx="6">
                  <c:v>718</c:v>
                </c:pt>
                <c:pt idx="7">
                  <c:v>776</c:v>
                </c:pt>
                <c:pt idx="8">
                  <c:v>1082</c:v>
                </c:pt>
                <c:pt idx="9">
                  <c:v>1706</c:v>
                </c:pt>
                <c:pt idx="10">
                  <c:v>1530</c:v>
                </c:pt>
                <c:pt idx="11">
                  <c:v>1970</c:v>
                </c:pt>
                <c:pt idx="12">
                  <c:v>2968</c:v>
                </c:pt>
                <c:pt idx="13">
                  <c:v>2457</c:v>
                </c:pt>
                <c:pt idx="14">
                  <c:v>2544</c:v>
                </c:pt>
                <c:pt idx="15">
                  <c:v>2648</c:v>
                </c:pt>
              </c:numCache>
            </c:numRef>
          </c:val>
          <c:smooth val="0"/>
        </c:ser>
        <c:dLbls>
          <c:showLegendKey val="0"/>
          <c:showVal val="0"/>
          <c:showCatName val="0"/>
          <c:showSerName val="0"/>
          <c:showPercent val="0"/>
          <c:showBubbleSize val="0"/>
        </c:dLbls>
        <c:marker val="1"/>
        <c:smooth val="0"/>
        <c:axId val="275768832"/>
        <c:axId val="275770368"/>
      </c:lineChart>
      <c:catAx>
        <c:axId val="275768832"/>
        <c:scaling>
          <c:orientation val="minMax"/>
        </c:scaling>
        <c:delete val="0"/>
        <c:axPos val="b"/>
        <c:numFmt formatCode="General" sourceLinked="1"/>
        <c:majorTickMark val="out"/>
        <c:minorTickMark val="none"/>
        <c:tickLblPos val="nextTo"/>
        <c:crossAx val="275770368"/>
        <c:crosses val="autoZero"/>
        <c:auto val="1"/>
        <c:lblAlgn val="ctr"/>
        <c:lblOffset val="100"/>
        <c:noMultiLvlLbl val="0"/>
      </c:catAx>
      <c:valAx>
        <c:axId val="2757703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768832"/>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Imports from developing countries by their group of income levels, 2010-2025 (Percentage of Extra EU)</a:t>
            </a:r>
            <a:endParaRPr sz="1200" b="0"/>
          </a:p>
          <a:p>
            <a:pPr>
              <a:defRPr sz="1400">
                <a:latin typeface="Calibri"/>
                <a:ea typeface="Calibri"/>
                <a:cs typeface="Calibri"/>
              </a:defRPr>
            </a:pPr>
            <a:r>
              <a:rPr sz="1200" b="0"/>
              <a:t>SDG ind 17_31: freq=Annual, partner=Least developed countries</a:t>
            </a:r>
          </a:p>
        </c:rich>
      </c:tx>
      <c:overlay val="0"/>
    </c:title>
    <c:autoTitleDeleted val="0"/>
    <c:plotArea>
      <c:layout/>
      <c:lineChart>
        <c:grouping val="standard"/>
        <c:varyColors val="0"/>
        <c:ser>
          <c:idx val="0"/>
          <c:order val="0"/>
          <c:tx>
            <c:strRef>
              <c:f>'17_31'!$A$53</c:f>
              <c:strCache>
                <c:ptCount val="1"/>
                <c:pt idx="0">
                  <c:v>European Union - 27 countries (from 2020)</c:v>
                </c:pt>
              </c:strCache>
            </c:strRef>
          </c:tx>
          <c:cat>
            <c:numRef>
              <c:f>'17_31'!$B$52:$Q$52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'17_31'!$B$53:$Q$53</c:f>
              <c:numCache>
                <c:formatCode>General</c:formatCode>
                <c:ptCount val="16"/>
                <c:pt idx="0">
                  <c:v>1.21</c:v>
                </c:pt>
                <c:pt idx="1">
                  <c:v>1.45</c:v>
                </c:pt>
                <c:pt idx="2">
                  <c:v>1.41</c:v>
                </c:pt>
                <c:pt idx="3">
                  <c:v>1.75</c:v>
                </c:pt>
                <c:pt idx="4">
                  <c:v>1.9</c:v>
                </c:pt>
                <c:pt idx="5">
                  <c:v>2</c:v>
                </c:pt>
                <c:pt idx="6">
                  <c:v>1.93</c:v>
                </c:pt>
                <c:pt idx="7">
                  <c:v>1.81</c:v>
                </c:pt>
                <c:pt idx="8">
                  <c:v>1.88</c:v>
                </c:pt>
                <c:pt idx="9">
                  <c:v>1.96</c:v>
                </c:pt>
                <c:pt idx="10">
                  <c:v>1.84</c:v>
                </c:pt>
                <c:pt idx="11">
                  <c:v>1.67</c:v>
                </c:pt>
                <c:pt idx="12">
                  <c:v>2.17</c:v>
                </c:pt>
                <c:pt idx="13">
                  <c:v>2.0099999999999998</c:v>
                </c:pt>
                <c:pt idx="14">
                  <c:v>2.0499999999999998</c:v>
                </c:pt>
                <c:pt idx="15">
                  <c:v>2.2799999999999998</c:v>
                </c:pt>
              </c:numCache>
            </c:numRef>
          </c:val>
          <c:smooth val="0"/>
        </c:ser>
        <c:ser>
          <c:idx val="1"/>
          <c:order val="1"/>
          <c:tx>
            <c:strRef>
              <c:f>'17_31'!$A$54</c:f>
              <c:strCache>
                <c:ptCount val="1"/>
                <c:pt idx="0">
                  <c:v>Netherlands</c:v>
                </c:pt>
              </c:strCache>
            </c:strRef>
          </c:tx>
          <c:cat>
            <c:numRef>
              <c:f>'17_31'!$B$52:$Q$52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'17_31'!$B$54:$Q$54</c:f>
              <c:numCache>
                <c:formatCode>General</c:formatCode>
                <c:ptCount val="16"/>
                <c:pt idx="0">
                  <c:v>1.07</c:v>
                </c:pt>
                <c:pt idx="1">
                  <c:v>1.1299999999999999</c:v>
                </c:pt>
                <c:pt idx="2">
                  <c:v>1.07</c:v>
                </c:pt>
                <c:pt idx="3">
                  <c:v>1.5</c:v>
                </c:pt>
                <c:pt idx="4">
                  <c:v>1.7</c:v>
                </c:pt>
                <c:pt idx="5">
                  <c:v>1.64</c:v>
                </c:pt>
                <c:pt idx="6">
                  <c:v>1.67</c:v>
                </c:pt>
                <c:pt idx="7">
                  <c:v>1.53</c:v>
                </c:pt>
                <c:pt idx="8">
                  <c:v>1.59</c:v>
                </c:pt>
                <c:pt idx="9">
                  <c:v>1.43</c:v>
                </c:pt>
                <c:pt idx="10">
                  <c:v>1.1200000000000001</c:v>
                </c:pt>
                <c:pt idx="11">
                  <c:v>1.06</c:v>
                </c:pt>
                <c:pt idx="12">
                  <c:v>2.13</c:v>
                </c:pt>
                <c:pt idx="13">
                  <c:v>1.9</c:v>
                </c:pt>
                <c:pt idx="14">
                  <c:v>1.68</c:v>
                </c:pt>
                <c:pt idx="15">
                  <c:v>2.4</c:v>
                </c:pt>
              </c:numCache>
            </c:numRef>
          </c:val>
          <c:smooth val="0"/>
        </c:ser>
        <c:ser>
          <c:idx val="2"/>
          <c:order val="2"/>
          <c:tx>
            <c:strRef>
              <c:f>'17_31'!$A$55</c:f>
              <c:strCache>
                <c:ptCount val="1"/>
                <c:pt idx="0">
                  <c:v>Poland</c:v>
                </c:pt>
              </c:strCache>
            </c:strRef>
          </c:tx>
          <c:cat>
            <c:numRef>
              <c:f>'17_31'!$B$52:$Q$52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'17_31'!$B$55:$Q$55</c:f>
              <c:numCache>
                <c:formatCode>General</c:formatCode>
                <c:ptCount val="16"/>
                <c:pt idx="0">
                  <c:v>0.6</c:v>
                </c:pt>
                <c:pt idx="1">
                  <c:v>0.5</c:v>
                </c:pt>
                <c:pt idx="2">
                  <c:v>0.57999999999999996</c:v>
                </c:pt>
                <c:pt idx="3">
                  <c:v>1.07</c:v>
                </c:pt>
                <c:pt idx="4">
                  <c:v>0.76</c:v>
                </c:pt>
                <c:pt idx="5">
                  <c:v>1.25</c:v>
                </c:pt>
                <c:pt idx="6">
                  <c:v>1.31</c:v>
                </c:pt>
                <c:pt idx="7">
                  <c:v>1.21</c:v>
                </c:pt>
                <c:pt idx="8">
                  <c:v>1.46</c:v>
                </c:pt>
                <c:pt idx="9">
                  <c:v>2.15</c:v>
                </c:pt>
                <c:pt idx="10">
                  <c:v>2.0699999999999998</c:v>
                </c:pt>
                <c:pt idx="11">
                  <c:v>2.02</c:v>
                </c:pt>
                <c:pt idx="12">
                  <c:v>2.2599999999999998</c:v>
                </c:pt>
                <c:pt idx="13">
                  <c:v>2.21</c:v>
                </c:pt>
                <c:pt idx="14">
                  <c:v>2.2200000000000002</c:v>
                </c:pt>
                <c:pt idx="15">
                  <c:v>2.21</c:v>
                </c:pt>
              </c:numCache>
            </c:numRef>
          </c:val>
          <c:smooth val="0"/>
        </c:ser>
        <c:dLbls>
          <c:showLegendKey val="0"/>
          <c:showVal val="0"/>
          <c:showCatName val="0"/>
          <c:showSerName val="0"/>
          <c:showPercent val="0"/>
          <c:showBubbleSize val="0"/>
        </c:dLbls>
        <c:marker val="1"/>
        <c:smooth val="0"/>
        <c:axId val="275905920"/>
        <c:axId val="275907712"/>
      </c:lineChart>
      <c:catAx>
        <c:axId val="275905920"/>
        <c:scaling>
          <c:orientation val="minMax"/>
        </c:scaling>
        <c:delete val="0"/>
        <c:axPos val="b"/>
        <c:numFmt formatCode="General" sourceLinked="1"/>
        <c:majorTickMark val="out"/>
        <c:minorTickMark val="none"/>
        <c:tickLblPos val="nextTo"/>
        <c:crossAx val="275907712"/>
        <c:crosses val="autoZero"/>
        <c:auto val="1"/>
        <c:lblAlgn val="ctr"/>
        <c:lblOffset val="100"/>
        <c:noMultiLvlLbl val="0"/>
      </c:catAx>
      <c:valAx>
        <c:axId val="275907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905920"/>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General government gross debt, 2010-2024 (Percentage of gross domestic product (GDP))</a:t>
            </a:r>
            <a:endParaRPr lang="en-US" sz="1200" b="0"/>
          </a:p>
          <a:p>
            <a:pPr>
              <a:defRPr sz="1400">
                <a:latin typeface="Calibri"/>
                <a:ea typeface="Calibri"/>
                <a:cs typeface="Calibri"/>
              </a:defRPr>
            </a:pPr>
            <a:r>
              <a:rPr lang="en-US" sz="1200" b="0"/>
              <a:t>SDG ind 17_40: freq=Annual, sector=General government, na_item=Government consolidated gross debt</a:t>
            </a:r>
          </a:p>
        </c:rich>
      </c:tx>
      <c:layout/>
      <c:overlay val="0"/>
    </c:title>
    <c:autoTitleDeleted val="0"/>
    <c:plotArea>
      <c:layout/>
      <c:lineChart>
        <c:grouping val="standard"/>
        <c:varyColors val="0"/>
        <c:ser>
          <c:idx val="0"/>
          <c:order val="0"/>
          <c:tx>
            <c:strRef>
              <c:f>'17_40'!$A$23</c:f>
              <c:strCache>
                <c:ptCount val="1"/>
                <c:pt idx="0">
                  <c:v>European Union - 27 countries (from 2020)</c:v>
                </c:pt>
              </c:strCache>
            </c:strRef>
          </c:tx>
          <c:cat>
            <c:numRef>
              <c:f>'17_40'!$B$22:$P$22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'17_40'!$B$23:$P$23</c:f>
              <c:numCache>
                <c:formatCode>General</c:formatCode>
                <c:ptCount val="15"/>
                <c:pt idx="0">
                  <c:v>80.400000000000006</c:v>
                </c:pt>
                <c:pt idx="1">
                  <c:v>81.7</c:v>
                </c:pt>
                <c:pt idx="2">
                  <c:v>85</c:v>
                </c:pt>
                <c:pt idx="3">
                  <c:v>86.8</c:v>
                </c:pt>
                <c:pt idx="4">
                  <c:v>86.9</c:v>
                </c:pt>
                <c:pt idx="5">
                  <c:v>85.1</c:v>
                </c:pt>
                <c:pt idx="6">
                  <c:v>84.1</c:v>
                </c:pt>
                <c:pt idx="7">
                  <c:v>81.5</c:v>
                </c:pt>
                <c:pt idx="8">
                  <c:v>79.5</c:v>
                </c:pt>
                <c:pt idx="9">
                  <c:v>77.5</c:v>
                </c:pt>
                <c:pt idx="10">
                  <c:v>89.5</c:v>
                </c:pt>
                <c:pt idx="11">
                  <c:v>86.7</c:v>
                </c:pt>
                <c:pt idx="12">
                  <c:v>82.3</c:v>
                </c:pt>
                <c:pt idx="13">
                  <c:v>80.5</c:v>
                </c:pt>
                <c:pt idx="14">
                  <c:v>80.7</c:v>
                </c:pt>
              </c:numCache>
            </c:numRef>
          </c:val>
          <c:smooth val="0"/>
        </c:ser>
        <c:ser>
          <c:idx val="1"/>
          <c:order val="1"/>
          <c:tx>
            <c:strRef>
              <c:f>'17_40'!$A$24</c:f>
              <c:strCache>
                <c:ptCount val="1"/>
                <c:pt idx="0">
                  <c:v>Netherlands</c:v>
                </c:pt>
              </c:strCache>
            </c:strRef>
          </c:tx>
          <c:cat>
            <c:numRef>
              <c:f>'17_40'!$B$22:$P$22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'17_40'!$B$24:$P$24</c:f>
              <c:numCache>
                <c:formatCode>General</c:formatCode>
                <c:ptCount val="15"/>
                <c:pt idx="0">
                  <c:v>58.9</c:v>
                </c:pt>
                <c:pt idx="1">
                  <c:v>61.2</c:v>
                </c:pt>
                <c:pt idx="2">
                  <c:v>65.7</c:v>
                </c:pt>
                <c:pt idx="3">
                  <c:v>67.2</c:v>
                </c:pt>
                <c:pt idx="4">
                  <c:v>67.2</c:v>
                </c:pt>
                <c:pt idx="5">
                  <c:v>63.8</c:v>
                </c:pt>
                <c:pt idx="6">
                  <c:v>60.9</c:v>
                </c:pt>
                <c:pt idx="7">
                  <c:v>56</c:v>
                </c:pt>
                <c:pt idx="8">
                  <c:v>51.6</c:v>
                </c:pt>
                <c:pt idx="9">
                  <c:v>47.7</c:v>
                </c:pt>
                <c:pt idx="10">
                  <c:v>53.4</c:v>
                </c:pt>
                <c:pt idx="11">
                  <c:v>50.5</c:v>
                </c:pt>
                <c:pt idx="12">
                  <c:v>48.4</c:v>
                </c:pt>
                <c:pt idx="13">
                  <c:v>45.8</c:v>
                </c:pt>
                <c:pt idx="14">
                  <c:v>43.7</c:v>
                </c:pt>
              </c:numCache>
            </c:numRef>
          </c:val>
          <c:smooth val="0"/>
        </c:ser>
        <c:ser>
          <c:idx val="2"/>
          <c:order val="2"/>
          <c:tx>
            <c:strRef>
              <c:f>'17_40'!$A$25</c:f>
              <c:strCache>
                <c:ptCount val="1"/>
                <c:pt idx="0">
                  <c:v>Poland</c:v>
                </c:pt>
              </c:strCache>
            </c:strRef>
          </c:tx>
          <c:cat>
            <c:numRef>
              <c:f>'17_40'!$B$22:$P$22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'17_40'!$B$25:$P$25</c:f>
              <c:numCache>
                <c:formatCode>General</c:formatCode>
                <c:ptCount val="15"/>
                <c:pt idx="0">
                  <c:v>53.7</c:v>
                </c:pt>
                <c:pt idx="1">
                  <c:v>54.8</c:v>
                </c:pt>
                <c:pt idx="2">
                  <c:v>54.5</c:v>
                </c:pt>
                <c:pt idx="3">
                  <c:v>56.9</c:v>
                </c:pt>
                <c:pt idx="4">
                  <c:v>51.1</c:v>
                </c:pt>
                <c:pt idx="5">
                  <c:v>51.1</c:v>
                </c:pt>
                <c:pt idx="6">
                  <c:v>54.1</c:v>
                </c:pt>
                <c:pt idx="7">
                  <c:v>50.4</c:v>
                </c:pt>
                <c:pt idx="8">
                  <c:v>48.2</c:v>
                </c:pt>
                <c:pt idx="9">
                  <c:v>45.2</c:v>
                </c:pt>
                <c:pt idx="10">
                  <c:v>56.6</c:v>
                </c:pt>
                <c:pt idx="11">
                  <c:v>53</c:v>
                </c:pt>
                <c:pt idx="12">
                  <c:v>48.8</c:v>
                </c:pt>
                <c:pt idx="13">
                  <c:v>49.5</c:v>
                </c:pt>
                <c:pt idx="14">
                  <c:v>55.1</c:v>
                </c:pt>
              </c:numCache>
            </c:numRef>
          </c:val>
          <c:smooth val="0"/>
        </c:ser>
        <c:dLbls>
          <c:showLegendKey val="0"/>
          <c:showVal val="0"/>
          <c:showCatName val="0"/>
          <c:showSerName val="0"/>
          <c:showPercent val="0"/>
          <c:showBubbleSize val="0"/>
        </c:dLbls>
        <c:marker val="1"/>
        <c:smooth val="0"/>
        <c:axId val="276138624"/>
        <c:axId val="276160896"/>
      </c:lineChart>
      <c:catAx>
        <c:axId val="276138624"/>
        <c:scaling>
          <c:orientation val="minMax"/>
        </c:scaling>
        <c:delete val="0"/>
        <c:axPos val="b"/>
        <c:numFmt formatCode="General" sourceLinked="1"/>
        <c:majorTickMark val="out"/>
        <c:minorTickMark val="none"/>
        <c:tickLblPos val="nextTo"/>
        <c:crossAx val="276160896"/>
        <c:crosses val="autoZero"/>
        <c:auto val="1"/>
        <c:lblAlgn val="ctr"/>
        <c:lblOffset val="100"/>
        <c:noMultiLvlLbl val="0"/>
      </c:catAx>
      <c:valAx>
        <c:axId val="2761608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6138624"/>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General government gross debt, 2010-2024 (Million euro)</a:t>
            </a:r>
            <a:endParaRPr lang="en-US" sz="1200" b="0"/>
          </a:p>
          <a:p>
            <a:pPr>
              <a:defRPr sz="1400">
                <a:latin typeface="Calibri"/>
                <a:ea typeface="Calibri"/>
                <a:cs typeface="Calibri"/>
              </a:defRPr>
            </a:pPr>
            <a:r>
              <a:rPr lang="en-US" sz="1200" b="0"/>
              <a:t>SDG ind 17_40: freq=Annual, sector=General government, na_item=Government consolidated gross debt</a:t>
            </a:r>
          </a:p>
        </c:rich>
      </c:tx>
      <c:layout/>
      <c:overlay val="0"/>
    </c:title>
    <c:autoTitleDeleted val="0"/>
    <c:plotArea>
      <c:layout/>
      <c:lineChart>
        <c:grouping val="standard"/>
        <c:varyColors val="0"/>
        <c:ser>
          <c:idx val="0"/>
          <c:order val="0"/>
          <c:tx>
            <c:strRef>
              <c:f>'17_40'!$A$33</c:f>
              <c:strCache>
                <c:ptCount val="1"/>
                <c:pt idx="0">
                  <c:v>European Union - 27 countries (from 2020)</c:v>
                </c:pt>
              </c:strCache>
            </c:strRef>
          </c:tx>
          <c:cat>
            <c:numRef>
              <c:f>'17_40'!$B$32:$P$32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'17_40'!$B$33:$P$33</c:f>
              <c:numCache>
                <c:formatCode>General</c:formatCode>
                <c:ptCount val="15"/>
                <c:pt idx="0">
                  <c:v>8881907.8000000007</c:v>
                </c:pt>
                <c:pt idx="1">
                  <c:v>9316709.3000000007</c:v>
                </c:pt>
                <c:pt idx="2">
                  <c:v>9744014.9000000004</c:v>
                </c:pt>
                <c:pt idx="3">
                  <c:v>10059616.1</c:v>
                </c:pt>
                <c:pt idx="4">
                  <c:v>10314120.699999999</c:v>
                </c:pt>
                <c:pt idx="5">
                  <c:v>10469732</c:v>
                </c:pt>
                <c:pt idx="6">
                  <c:v>10624205.800000001</c:v>
                </c:pt>
                <c:pt idx="7">
                  <c:v>10736423.6</c:v>
                </c:pt>
                <c:pt idx="8">
                  <c:v>10836191.300000001</c:v>
                </c:pt>
                <c:pt idx="9">
                  <c:v>10938433</c:v>
                </c:pt>
                <c:pt idx="10">
                  <c:v>12152812.1</c:v>
                </c:pt>
                <c:pt idx="11">
                  <c:v>12829600.1</c:v>
                </c:pt>
                <c:pt idx="12">
                  <c:v>13315507.699999999</c:v>
                </c:pt>
                <c:pt idx="13">
                  <c:v>13894847.800000001</c:v>
                </c:pt>
                <c:pt idx="14">
                  <c:v>14546563.699999999</c:v>
                </c:pt>
              </c:numCache>
            </c:numRef>
          </c:val>
          <c:smooth val="0"/>
        </c:ser>
        <c:ser>
          <c:idx val="1"/>
          <c:order val="1"/>
          <c:tx>
            <c:strRef>
              <c:f>'17_40'!$A$34</c:f>
              <c:strCache>
                <c:ptCount val="1"/>
                <c:pt idx="0">
                  <c:v>Netherlands</c:v>
                </c:pt>
              </c:strCache>
            </c:strRef>
          </c:tx>
          <c:cat>
            <c:numRef>
              <c:f>'17_40'!$B$32:$P$32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'17_40'!$B$34:$P$34</c:f>
              <c:numCache>
                <c:formatCode>General</c:formatCode>
                <c:ptCount val="15"/>
                <c:pt idx="0">
                  <c:v>379043</c:v>
                </c:pt>
                <c:pt idx="1">
                  <c:v>401579</c:v>
                </c:pt>
                <c:pt idx="2">
                  <c:v>432723</c:v>
                </c:pt>
                <c:pt idx="3">
                  <c:v>447245</c:v>
                </c:pt>
                <c:pt idx="4">
                  <c:v>456028</c:v>
                </c:pt>
                <c:pt idx="5">
                  <c:v>446179</c:v>
                </c:pt>
                <c:pt idx="6">
                  <c:v>438360</c:v>
                </c:pt>
                <c:pt idx="7">
                  <c:v>420269</c:v>
                </c:pt>
                <c:pt idx="8">
                  <c:v>405870</c:v>
                </c:pt>
                <c:pt idx="9">
                  <c:v>395401</c:v>
                </c:pt>
                <c:pt idx="10">
                  <c:v>436093</c:v>
                </c:pt>
                <c:pt idx="11">
                  <c:v>450239</c:v>
                </c:pt>
                <c:pt idx="12">
                  <c:v>481145</c:v>
                </c:pt>
                <c:pt idx="13">
                  <c:v>481481</c:v>
                </c:pt>
                <c:pt idx="14">
                  <c:v>491055</c:v>
                </c:pt>
              </c:numCache>
            </c:numRef>
          </c:val>
          <c:smooth val="0"/>
        </c:ser>
        <c:ser>
          <c:idx val="2"/>
          <c:order val="2"/>
          <c:tx>
            <c:strRef>
              <c:f>'17_40'!$A$35</c:f>
              <c:strCache>
                <c:ptCount val="1"/>
                <c:pt idx="0">
                  <c:v>Poland</c:v>
                </c:pt>
              </c:strCache>
            </c:strRef>
          </c:tx>
          <c:cat>
            <c:numRef>
              <c:f>'17_40'!$B$32:$P$32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'17_40'!$B$35:$P$35</c:f>
              <c:numCache>
                <c:formatCode>General</c:formatCode>
                <c:ptCount val="15"/>
                <c:pt idx="0">
                  <c:v>194931.8</c:v>
                </c:pt>
                <c:pt idx="1">
                  <c:v>192177.4</c:v>
                </c:pt>
                <c:pt idx="2">
                  <c:v>216905</c:v>
                </c:pt>
                <c:pt idx="3">
                  <c:v>224157.8</c:v>
                </c:pt>
                <c:pt idx="4">
                  <c:v>204628.1</c:v>
                </c:pt>
                <c:pt idx="5">
                  <c:v>216678.2</c:v>
                </c:pt>
                <c:pt idx="6">
                  <c:v>229014.39999999999</c:v>
                </c:pt>
                <c:pt idx="7">
                  <c:v>241151.5</c:v>
                </c:pt>
                <c:pt idx="8">
                  <c:v>240819</c:v>
                </c:pt>
                <c:pt idx="9">
                  <c:v>245760.4</c:v>
                </c:pt>
                <c:pt idx="10">
                  <c:v>293230.7</c:v>
                </c:pt>
                <c:pt idx="11">
                  <c:v>306938.59999999998</c:v>
                </c:pt>
                <c:pt idx="12">
                  <c:v>323195.2</c:v>
                </c:pt>
                <c:pt idx="13">
                  <c:v>389736.4</c:v>
                </c:pt>
                <c:pt idx="14">
                  <c:v>470793</c:v>
                </c:pt>
              </c:numCache>
            </c:numRef>
          </c:val>
          <c:smooth val="0"/>
        </c:ser>
        <c:dLbls>
          <c:showLegendKey val="0"/>
          <c:showVal val="0"/>
          <c:showCatName val="0"/>
          <c:showSerName val="0"/>
          <c:showPercent val="0"/>
          <c:showBubbleSize val="0"/>
        </c:dLbls>
        <c:marker val="1"/>
        <c:smooth val="0"/>
        <c:axId val="277014784"/>
        <c:axId val="277028864"/>
      </c:lineChart>
      <c:catAx>
        <c:axId val="277014784"/>
        <c:scaling>
          <c:orientation val="minMax"/>
        </c:scaling>
        <c:delete val="0"/>
        <c:axPos val="b"/>
        <c:numFmt formatCode="General" sourceLinked="1"/>
        <c:majorTickMark val="out"/>
        <c:minorTickMark val="none"/>
        <c:tickLblPos val="nextTo"/>
        <c:crossAx val="277028864"/>
        <c:crosses val="autoZero"/>
        <c:auto val="1"/>
        <c:lblAlgn val="ctr"/>
        <c:lblOffset val="100"/>
        <c:noMultiLvlLbl val="0"/>
      </c:catAx>
      <c:valAx>
        <c:axId val="2770288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7014784"/>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Use and risk of chemical pesticides, 2011-2023 (Index, 2015-2017 average =100)</a:t>
            </a:r>
            <a:endParaRPr lang="en-US" sz="1200" b="0"/>
          </a:p>
          <a:p>
            <a:pPr>
              <a:defRPr sz="1400">
                <a:latin typeface="Calibri"/>
                <a:ea typeface="Calibri"/>
                <a:cs typeface="Calibri"/>
              </a:defRPr>
            </a:pPr>
            <a:r>
              <a:rPr lang="en-US" sz="1200" b="0"/>
              <a:t>SDG ind 02_53: freq=Annual, subst_cat=Pesticides (all chemical active substances)</a:t>
            </a:r>
          </a:p>
        </c:rich>
      </c:tx>
      <c:layout/>
      <c:overlay val="0"/>
    </c:title>
    <c:autoTitleDeleted val="0"/>
    <c:plotArea>
      <c:layout/>
      <c:lineChart>
        <c:grouping val="standard"/>
        <c:varyColors val="0"/>
        <c:ser>
          <c:idx val="0"/>
          <c:order val="0"/>
          <c:tx>
            <c:strRef>
              <c:f>'02_53'!$A$23</c:f>
              <c:strCache>
                <c:ptCount val="1"/>
                <c:pt idx="0">
                  <c:v>European Union - 27 countries (from 2020)</c:v>
                </c:pt>
              </c:strCache>
            </c:strRef>
          </c:tx>
          <c:cat>
            <c:numRef>
              <c:f>'02_53'!$B$22:$N$22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'02_53'!$B$23:$N$23</c:f>
              <c:numCache>
                <c:formatCode>General</c:formatCode>
                <c:ptCount val="13"/>
                <c:pt idx="0">
                  <c:v>116</c:v>
                </c:pt>
                <c:pt idx="1">
                  <c:v>105</c:v>
                </c:pt>
                <c:pt idx="2">
                  <c:v>101</c:v>
                </c:pt>
                <c:pt idx="3">
                  <c:v>106</c:v>
                </c:pt>
                <c:pt idx="4">
                  <c:v>105</c:v>
                </c:pt>
                <c:pt idx="5">
                  <c:v>101</c:v>
                </c:pt>
                <c:pt idx="6">
                  <c:v>94</c:v>
                </c:pt>
                <c:pt idx="7">
                  <c:v>96</c:v>
                </c:pt>
                <c:pt idx="8">
                  <c:v>86</c:v>
                </c:pt>
                <c:pt idx="9">
                  <c:v>77</c:v>
                </c:pt>
                <c:pt idx="10">
                  <c:v>66</c:v>
                </c:pt>
                <c:pt idx="11">
                  <c:v>48</c:v>
                </c:pt>
                <c:pt idx="12">
                  <c:v>42</c:v>
                </c:pt>
              </c:numCache>
            </c:numRef>
          </c:val>
          <c:smooth val="0"/>
        </c:ser>
        <c:ser>
          <c:idx val="1"/>
          <c:order val="1"/>
          <c:tx>
            <c:strRef>
              <c:f>'02_53'!$A$24</c:f>
              <c:strCache>
                <c:ptCount val="1"/>
                <c:pt idx="0">
                  <c:v>Netherlands</c:v>
                </c:pt>
              </c:strCache>
            </c:strRef>
          </c:tx>
          <c:cat>
            <c:numRef>
              <c:f>'02_53'!$B$22:$N$22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'02_53'!$B$24:$N$24</c:f>
              <c:numCache>
                <c:formatCode>General</c:formatCode>
                <c:ptCount val="13"/>
                <c:pt idx="0">
                  <c:v>103</c:v>
                </c:pt>
                <c:pt idx="1">
                  <c:v>102</c:v>
                </c:pt>
                <c:pt idx="2">
                  <c:v>98</c:v>
                </c:pt>
                <c:pt idx="3">
                  <c:v>99</c:v>
                </c:pt>
                <c:pt idx="4">
                  <c:v>95</c:v>
                </c:pt>
                <c:pt idx="5">
                  <c:v>104</c:v>
                </c:pt>
                <c:pt idx="6">
                  <c:v>101</c:v>
                </c:pt>
                <c:pt idx="7">
                  <c:v>92</c:v>
                </c:pt>
                <c:pt idx="8">
                  <c:v>86</c:v>
                </c:pt>
                <c:pt idx="9">
                  <c:v>80</c:v>
                </c:pt>
                <c:pt idx="10">
                  <c:v>55</c:v>
                </c:pt>
                <c:pt idx="11">
                  <c:v>28</c:v>
                </c:pt>
                <c:pt idx="12">
                  <c:v>23</c:v>
                </c:pt>
              </c:numCache>
            </c:numRef>
          </c:val>
          <c:smooth val="0"/>
        </c:ser>
        <c:ser>
          <c:idx val="2"/>
          <c:order val="2"/>
          <c:tx>
            <c:strRef>
              <c:f>'02_53'!$A$25</c:f>
              <c:strCache>
                <c:ptCount val="1"/>
                <c:pt idx="0">
                  <c:v>Poland</c:v>
                </c:pt>
              </c:strCache>
            </c:strRef>
          </c:tx>
          <c:cat>
            <c:numRef>
              <c:f>'02_53'!$B$22:$N$22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'02_53'!$B$25:$N$25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dLbls>
          <c:showLegendKey val="0"/>
          <c:showVal val="0"/>
          <c:showCatName val="0"/>
          <c:showSerName val="0"/>
          <c:showPercent val="0"/>
          <c:showBubbleSize val="0"/>
        </c:dLbls>
        <c:marker val="1"/>
        <c:smooth val="0"/>
        <c:axId val="122235904"/>
        <c:axId val="122237696"/>
      </c:lineChart>
      <c:catAx>
        <c:axId val="122235904"/>
        <c:scaling>
          <c:orientation val="minMax"/>
        </c:scaling>
        <c:delete val="0"/>
        <c:axPos val="b"/>
        <c:numFmt formatCode="General" sourceLinked="1"/>
        <c:majorTickMark val="out"/>
        <c:minorTickMark val="none"/>
        <c:tickLblPos val="nextTo"/>
        <c:crossAx val="122237696"/>
        <c:crosses val="autoZero"/>
        <c:auto val="1"/>
        <c:lblAlgn val="ctr"/>
        <c:lblOffset val="100"/>
        <c:noMultiLvlLbl val="0"/>
      </c:catAx>
      <c:valAx>
        <c:axId val="1222376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2235904"/>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environmental taxes in total tax revenues, 2010-2024 (Percentage of total revenues from taxes and social contributions (excluding imputed social contributions))</a:t>
            </a:r>
            <a:endParaRPr sz="1200" b="0"/>
          </a:p>
          <a:p>
            <a:pPr>
              <a:defRPr sz="1400">
                <a:latin typeface="Calibri"/>
                <a:ea typeface="Calibri"/>
                <a:cs typeface="Calibri"/>
              </a:defRPr>
            </a:pPr>
            <a:r>
              <a:rPr sz="1200" b="0"/>
              <a:t>SDG ind 17_50: freq=Annual, tax=Total environmental taxes</a:t>
            </a:r>
          </a:p>
        </c:rich>
      </c:tx>
      <c:overlay val="0"/>
    </c:title>
    <c:autoTitleDeleted val="0"/>
    <c:plotArea>
      <c:layout/>
      <c:lineChart>
        <c:grouping val="standard"/>
        <c:varyColors val="0"/>
        <c:ser>
          <c:idx val="0"/>
          <c:order val="0"/>
          <c:tx>
            <c:strRef>
              <c:f>'17_50'!$A$23</c:f>
              <c:strCache>
                <c:ptCount val="1"/>
                <c:pt idx="0">
                  <c:v>European Union - 27 countries (from 2020)</c:v>
                </c:pt>
              </c:strCache>
            </c:strRef>
          </c:tx>
          <c:cat>
            <c:numRef>
              <c:f>'17_50'!$B$22:$P$22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'17_50'!$B$23:$P$23</c:f>
              <c:numCache>
                <c:formatCode>General</c:formatCode>
                <c:ptCount val="15"/>
                <c:pt idx="0">
                  <c:v>6.54</c:v>
                </c:pt>
                <c:pt idx="1">
                  <c:v>6.67</c:v>
                </c:pt>
                <c:pt idx="2">
                  <c:v>6.61</c:v>
                </c:pt>
                <c:pt idx="3">
                  <c:v>6.74</c:v>
                </c:pt>
                <c:pt idx="4">
                  <c:v>6.82</c:v>
                </c:pt>
                <c:pt idx="5">
                  <c:v>6.74</c:v>
                </c:pt>
                <c:pt idx="6">
                  <c:v>6.79</c:v>
                </c:pt>
                <c:pt idx="7">
                  <c:v>6.64</c:v>
                </c:pt>
                <c:pt idx="8">
                  <c:v>6.52</c:v>
                </c:pt>
                <c:pt idx="9">
                  <c:v>6.44</c:v>
                </c:pt>
                <c:pt idx="10">
                  <c:v>6.17</c:v>
                </c:pt>
                <c:pt idx="11">
                  <c:v>5.95</c:v>
                </c:pt>
                <c:pt idx="12">
                  <c:v>5.31</c:v>
                </c:pt>
                <c:pt idx="13">
                  <c:v>5.29</c:v>
                </c:pt>
                <c:pt idx="14">
                  <c:v>5.28</c:v>
                </c:pt>
              </c:numCache>
            </c:numRef>
          </c:val>
          <c:smooth val="0"/>
        </c:ser>
        <c:ser>
          <c:idx val="1"/>
          <c:order val="1"/>
          <c:tx>
            <c:strRef>
              <c:f>'17_50'!$A$24</c:f>
              <c:strCache>
                <c:ptCount val="1"/>
                <c:pt idx="0">
                  <c:v>Netherlands</c:v>
                </c:pt>
              </c:strCache>
            </c:strRef>
          </c:tx>
          <c:cat>
            <c:numRef>
              <c:f>'17_50'!$B$22:$P$22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'17_50'!$B$24:$P$24</c:f>
              <c:numCache>
                <c:formatCode>General</c:formatCode>
                <c:ptCount val="15"/>
                <c:pt idx="0">
                  <c:v>10.62</c:v>
                </c:pt>
                <c:pt idx="1">
                  <c:v>10.4</c:v>
                </c:pt>
                <c:pt idx="2">
                  <c:v>9.91</c:v>
                </c:pt>
                <c:pt idx="3">
                  <c:v>9.8800000000000008</c:v>
                </c:pt>
                <c:pt idx="4">
                  <c:v>9.73</c:v>
                </c:pt>
                <c:pt idx="5">
                  <c:v>9.82</c:v>
                </c:pt>
                <c:pt idx="6">
                  <c:v>9.5399999999999991</c:v>
                </c:pt>
                <c:pt idx="7">
                  <c:v>9.3699999999999992</c:v>
                </c:pt>
                <c:pt idx="8">
                  <c:v>9.34</c:v>
                </c:pt>
                <c:pt idx="9">
                  <c:v>9.1999999999999993</c:v>
                </c:pt>
                <c:pt idx="10">
                  <c:v>9.01</c:v>
                </c:pt>
                <c:pt idx="11">
                  <c:v>8.7799999999999994</c:v>
                </c:pt>
                <c:pt idx="12">
                  <c:v>7.61</c:v>
                </c:pt>
                <c:pt idx="13">
                  <c:v>7.33</c:v>
                </c:pt>
                <c:pt idx="14">
                  <c:v>7.66</c:v>
                </c:pt>
              </c:numCache>
            </c:numRef>
          </c:val>
          <c:smooth val="0"/>
        </c:ser>
        <c:ser>
          <c:idx val="2"/>
          <c:order val="2"/>
          <c:tx>
            <c:strRef>
              <c:f>'17_50'!$A$25</c:f>
              <c:strCache>
                <c:ptCount val="1"/>
                <c:pt idx="0">
                  <c:v>Poland</c:v>
                </c:pt>
              </c:strCache>
            </c:strRef>
          </c:tx>
          <c:cat>
            <c:numRef>
              <c:f>'17_50'!$B$22:$P$22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'17_50'!$B$25:$P$25</c:f>
              <c:numCache>
                <c:formatCode>General</c:formatCode>
                <c:ptCount val="15"/>
                <c:pt idx="0">
                  <c:v>8.66</c:v>
                </c:pt>
                <c:pt idx="1">
                  <c:v>8.27</c:v>
                </c:pt>
                <c:pt idx="2">
                  <c:v>8.06</c:v>
                </c:pt>
                <c:pt idx="3">
                  <c:v>7.55</c:v>
                </c:pt>
                <c:pt idx="4">
                  <c:v>8.0500000000000007</c:v>
                </c:pt>
                <c:pt idx="5">
                  <c:v>8.17</c:v>
                </c:pt>
                <c:pt idx="6">
                  <c:v>8.11</c:v>
                </c:pt>
                <c:pt idx="7">
                  <c:v>7.85</c:v>
                </c:pt>
                <c:pt idx="8">
                  <c:v>7.7</c:v>
                </c:pt>
                <c:pt idx="9">
                  <c:v>7.23</c:v>
                </c:pt>
                <c:pt idx="10">
                  <c:v>7.16</c:v>
                </c:pt>
                <c:pt idx="11">
                  <c:v>7.91</c:v>
                </c:pt>
                <c:pt idx="12">
                  <c:v>8.1300000000000008</c:v>
                </c:pt>
                <c:pt idx="13">
                  <c:v>9.77</c:v>
                </c:pt>
                <c:pt idx="14">
                  <c:v>8.17</c:v>
                </c:pt>
              </c:numCache>
            </c:numRef>
          </c:val>
          <c:smooth val="0"/>
        </c:ser>
        <c:dLbls>
          <c:showLegendKey val="0"/>
          <c:showVal val="0"/>
          <c:showCatName val="0"/>
          <c:showSerName val="0"/>
          <c:showPercent val="0"/>
          <c:showBubbleSize val="0"/>
        </c:dLbls>
        <c:marker val="1"/>
        <c:smooth val="0"/>
        <c:axId val="275056128"/>
        <c:axId val="275061376"/>
      </c:lineChart>
      <c:catAx>
        <c:axId val="275056128"/>
        <c:scaling>
          <c:orientation val="minMax"/>
        </c:scaling>
        <c:delete val="0"/>
        <c:axPos val="b"/>
        <c:numFmt formatCode="General" sourceLinked="1"/>
        <c:majorTickMark val="out"/>
        <c:minorTickMark val="none"/>
        <c:tickLblPos val="nextTo"/>
        <c:crossAx val="275061376"/>
        <c:crosses val="autoZero"/>
        <c:auto val="1"/>
        <c:lblAlgn val="ctr"/>
        <c:lblOffset val="100"/>
        <c:noMultiLvlLbl val="0"/>
      </c:catAx>
      <c:valAx>
        <c:axId val="2750613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5056128"/>
        <c:crosses val="autoZero"/>
        <c:crossBetween val="between"/>
      </c:valAx>
    </c:plotArea>
    <c:legend>
      <c:legendPos val="b"/>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High-speed internet coverage, by type of area, 2019-2024 (Percentage of households)</a:t>
            </a:r>
            <a:endParaRPr lang="en-US" sz="1200" b="0"/>
          </a:p>
          <a:p>
            <a:pPr>
              <a:defRPr sz="1400">
                <a:latin typeface="Calibri"/>
                <a:ea typeface="Calibri"/>
                <a:cs typeface="Calibri"/>
              </a:defRPr>
            </a:pPr>
            <a:r>
              <a:rPr lang="en-US" sz="1200" b="0"/>
              <a:t>SDG ind 17_60: freq=Annual, inet_tec=Fixed very high capacity networks (VHCN), terrtypo=Total</a:t>
            </a:r>
          </a:p>
        </c:rich>
      </c:tx>
      <c:layout/>
      <c:overlay val="0"/>
    </c:title>
    <c:autoTitleDeleted val="0"/>
    <c:plotArea>
      <c:layout/>
      <c:lineChart>
        <c:grouping val="standard"/>
        <c:varyColors val="0"/>
        <c:ser>
          <c:idx val="0"/>
          <c:order val="0"/>
          <c:tx>
            <c:strRef>
              <c:f>'17_60'!$A$23</c:f>
              <c:strCache>
                <c:ptCount val="1"/>
                <c:pt idx="0">
                  <c:v>European Union - 27 countries (from 2020)</c:v>
                </c:pt>
              </c:strCache>
            </c:strRef>
          </c:tx>
          <c:cat>
            <c:numRef>
              <c:f>'17_60'!$B$22:$G$22</c:f>
              <c:numCache>
                <c:formatCode>General</c:formatCode>
                <c:ptCount val="6"/>
                <c:pt idx="0">
                  <c:v>2019</c:v>
                </c:pt>
                <c:pt idx="1">
                  <c:v>2020</c:v>
                </c:pt>
                <c:pt idx="2">
                  <c:v>2021</c:v>
                </c:pt>
                <c:pt idx="3">
                  <c:v>2022</c:v>
                </c:pt>
                <c:pt idx="4">
                  <c:v>2023</c:v>
                </c:pt>
                <c:pt idx="5">
                  <c:v>2024</c:v>
                </c:pt>
              </c:numCache>
            </c:numRef>
          </c:cat>
          <c:val>
            <c:numRef>
              <c:f>'17_60'!$B$23:$G$23</c:f>
              <c:numCache>
                <c:formatCode>General</c:formatCode>
                <c:ptCount val="6"/>
                <c:pt idx="0">
                  <c:v>50.3</c:v>
                </c:pt>
                <c:pt idx="1">
                  <c:v>59.5</c:v>
                </c:pt>
                <c:pt idx="2">
                  <c:v>69.7</c:v>
                </c:pt>
                <c:pt idx="3">
                  <c:v>73.2</c:v>
                </c:pt>
                <c:pt idx="4">
                  <c:v>78.599999999999994</c:v>
                </c:pt>
                <c:pt idx="5">
                  <c:v>82.5</c:v>
                </c:pt>
              </c:numCache>
            </c:numRef>
          </c:val>
          <c:smooth val="0"/>
        </c:ser>
        <c:ser>
          <c:idx val="1"/>
          <c:order val="1"/>
          <c:tx>
            <c:strRef>
              <c:f>'17_60'!$A$24</c:f>
              <c:strCache>
                <c:ptCount val="1"/>
                <c:pt idx="0">
                  <c:v>Netherlands</c:v>
                </c:pt>
              </c:strCache>
            </c:strRef>
          </c:tx>
          <c:cat>
            <c:numRef>
              <c:f>'17_60'!$B$22:$G$22</c:f>
              <c:numCache>
                <c:formatCode>General</c:formatCode>
                <c:ptCount val="6"/>
                <c:pt idx="0">
                  <c:v>2019</c:v>
                </c:pt>
                <c:pt idx="1">
                  <c:v>2020</c:v>
                </c:pt>
                <c:pt idx="2">
                  <c:v>2021</c:v>
                </c:pt>
                <c:pt idx="3">
                  <c:v>2022</c:v>
                </c:pt>
                <c:pt idx="4">
                  <c:v>2023</c:v>
                </c:pt>
                <c:pt idx="5">
                  <c:v>2024</c:v>
                </c:pt>
              </c:numCache>
            </c:numRef>
          </c:cat>
          <c:val>
            <c:numRef>
              <c:f>'17_60'!$B$24:$G$24</c:f>
              <c:numCache>
                <c:formatCode>General</c:formatCode>
                <c:ptCount val="6"/>
                <c:pt idx="0">
                  <c:v>88.6</c:v>
                </c:pt>
                <c:pt idx="1">
                  <c:v>89.8</c:v>
                </c:pt>
                <c:pt idx="2">
                  <c:v>90.6</c:v>
                </c:pt>
                <c:pt idx="3">
                  <c:v>97.8</c:v>
                </c:pt>
                <c:pt idx="4">
                  <c:v>98.3</c:v>
                </c:pt>
                <c:pt idx="5">
                  <c:v>98.4</c:v>
                </c:pt>
              </c:numCache>
            </c:numRef>
          </c:val>
          <c:smooth val="0"/>
        </c:ser>
        <c:ser>
          <c:idx val="2"/>
          <c:order val="2"/>
          <c:tx>
            <c:strRef>
              <c:f>'17_60'!$A$25</c:f>
              <c:strCache>
                <c:ptCount val="1"/>
                <c:pt idx="0">
                  <c:v>Poland</c:v>
                </c:pt>
              </c:strCache>
            </c:strRef>
          </c:tx>
          <c:cat>
            <c:numRef>
              <c:f>'17_60'!$B$22:$G$22</c:f>
              <c:numCache>
                <c:formatCode>General</c:formatCode>
                <c:ptCount val="6"/>
                <c:pt idx="0">
                  <c:v>2019</c:v>
                </c:pt>
                <c:pt idx="1">
                  <c:v>2020</c:v>
                </c:pt>
                <c:pt idx="2">
                  <c:v>2021</c:v>
                </c:pt>
                <c:pt idx="3">
                  <c:v>2022</c:v>
                </c:pt>
                <c:pt idx="4">
                  <c:v>2023</c:v>
                </c:pt>
                <c:pt idx="5">
                  <c:v>2024</c:v>
                </c:pt>
              </c:numCache>
            </c:numRef>
          </c:cat>
          <c:val>
            <c:numRef>
              <c:f>'17_60'!$B$25:$G$25</c:f>
              <c:numCache>
                <c:formatCode>General</c:formatCode>
                <c:ptCount val="6"/>
                <c:pt idx="0">
                  <c:v>60.3</c:v>
                </c:pt>
                <c:pt idx="1">
                  <c:v>64.599999999999994</c:v>
                </c:pt>
                <c:pt idx="2">
                  <c:v>70</c:v>
                </c:pt>
                <c:pt idx="3">
                  <c:v>70.7</c:v>
                </c:pt>
                <c:pt idx="4">
                  <c:v>81.099999999999994</c:v>
                </c:pt>
                <c:pt idx="5">
                  <c:v>83.8</c:v>
                </c:pt>
              </c:numCache>
            </c:numRef>
          </c:val>
          <c:smooth val="0"/>
        </c:ser>
        <c:dLbls>
          <c:showLegendKey val="0"/>
          <c:showVal val="0"/>
          <c:showCatName val="0"/>
          <c:showSerName val="0"/>
          <c:showPercent val="0"/>
          <c:showBubbleSize val="0"/>
        </c:dLbls>
        <c:marker val="1"/>
        <c:smooth val="0"/>
        <c:axId val="277333120"/>
        <c:axId val="277358848"/>
      </c:lineChart>
      <c:catAx>
        <c:axId val="277333120"/>
        <c:scaling>
          <c:orientation val="minMax"/>
        </c:scaling>
        <c:delete val="0"/>
        <c:axPos val="b"/>
        <c:numFmt formatCode="General" sourceLinked="1"/>
        <c:majorTickMark val="out"/>
        <c:minorTickMark val="none"/>
        <c:tickLblPos val="nextTo"/>
        <c:crossAx val="277358848"/>
        <c:crosses val="autoZero"/>
        <c:auto val="1"/>
        <c:lblAlgn val="ctr"/>
        <c:lblOffset val="100"/>
        <c:noMultiLvlLbl val="0"/>
      </c:catAx>
      <c:valAx>
        <c:axId val="2773588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7333120"/>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High-speed internet coverage, by type of area, 2019-2024 (Percentage of households)</a:t>
            </a:r>
            <a:endParaRPr lang="en-US" sz="1200" b="0"/>
          </a:p>
          <a:p>
            <a:pPr>
              <a:defRPr sz="1400">
                <a:latin typeface="Calibri"/>
                <a:ea typeface="Calibri"/>
                <a:cs typeface="Calibri"/>
              </a:defRPr>
            </a:pPr>
            <a:r>
              <a:rPr lang="en-US" sz="1200" b="0"/>
              <a:t>SDG ind 17_60: freq=Annual, inet_tec=Fixed very high capacity networks (VHCN), terrtypo=Rural areas</a:t>
            </a:r>
          </a:p>
        </c:rich>
      </c:tx>
      <c:layout/>
      <c:overlay val="0"/>
    </c:title>
    <c:autoTitleDeleted val="0"/>
    <c:plotArea>
      <c:layout/>
      <c:lineChart>
        <c:grouping val="standard"/>
        <c:varyColors val="0"/>
        <c:ser>
          <c:idx val="0"/>
          <c:order val="0"/>
          <c:tx>
            <c:strRef>
              <c:f>'17_60'!$A$33</c:f>
              <c:strCache>
                <c:ptCount val="1"/>
                <c:pt idx="0">
                  <c:v>European Union - 27 countries (from 2020)</c:v>
                </c:pt>
              </c:strCache>
            </c:strRef>
          </c:tx>
          <c:cat>
            <c:numRef>
              <c:f>'17_60'!$B$32:$G$32</c:f>
              <c:numCache>
                <c:formatCode>General</c:formatCode>
                <c:ptCount val="6"/>
                <c:pt idx="0">
                  <c:v>2019</c:v>
                </c:pt>
                <c:pt idx="1">
                  <c:v>2020</c:v>
                </c:pt>
                <c:pt idx="2">
                  <c:v>2021</c:v>
                </c:pt>
                <c:pt idx="3">
                  <c:v>2022</c:v>
                </c:pt>
                <c:pt idx="4">
                  <c:v>2023</c:v>
                </c:pt>
                <c:pt idx="5">
                  <c:v>2024</c:v>
                </c:pt>
              </c:numCache>
            </c:numRef>
          </c:cat>
          <c:val>
            <c:numRef>
              <c:f>'17_60'!$B$33:$G$33</c:f>
              <c:numCache>
                <c:formatCode>General</c:formatCode>
                <c:ptCount val="6"/>
                <c:pt idx="0">
                  <c:v>21</c:v>
                </c:pt>
                <c:pt idx="1">
                  <c:v>27.5</c:v>
                </c:pt>
                <c:pt idx="2">
                  <c:v>35.9</c:v>
                </c:pt>
                <c:pt idx="3">
                  <c:v>43.9</c:v>
                </c:pt>
                <c:pt idx="4">
                  <c:v>55.6</c:v>
                </c:pt>
                <c:pt idx="5">
                  <c:v>61.9</c:v>
                </c:pt>
              </c:numCache>
            </c:numRef>
          </c:val>
          <c:smooth val="0"/>
        </c:ser>
        <c:ser>
          <c:idx val="1"/>
          <c:order val="1"/>
          <c:tx>
            <c:strRef>
              <c:f>'17_60'!$A$34</c:f>
              <c:strCache>
                <c:ptCount val="1"/>
                <c:pt idx="0">
                  <c:v>Netherlands</c:v>
                </c:pt>
              </c:strCache>
            </c:strRef>
          </c:tx>
          <c:cat>
            <c:numRef>
              <c:f>'17_60'!$B$32:$G$32</c:f>
              <c:numCache>
                <c:formatCode>General</c:formatCode>
                <c:ptCount val="6"/>
                <c:pt idx="0">
                  <c:v>2019</c:v>
                </c:pt>
                <c:pt idx="1">
                  <c:v>2020</c:v>
                </c:pt>
                <c:pt idx="2">
                  <c:v>2021</c:v>
                </c:pt>
                <c:pt idx="3">
                  <c:v>2022</c:v>
                </c:pt>
                <c:pt idx="4">
                  <c:v>2023</c:v>
                </c:pt>
                <c:pt idx="5">
                  <c:v>2024</c:v>
                </c:pt>
              </c:numCache>
            </c:numRef>
          </c:cat>
          <c:val>
            <c:numRef>
              <c:f>'17_60'!$B$34:$G$34</c:f>
              <c:numCache>
                <c:formatCode>General</c:formatCode>
                <c:ptCount val="6"/>
                <c:pt idx="0">
                  <c:v>39.6</c:v>
                </c:pt>
                <c:pt idx="1">
                  <c:v>40.4</c:v>
                </c:pt>
                <c:pt idx="2">
                  <c:v>67.599999999999994</c:v>
                </c:pt>
                <c:pt idx="3">
                  <c:v>88.3</c:v>
                </c:pt>
                <c:pt idx="4">
                  <c:v>89.4</c:v>
                </c:pt>
                <c:pt idx="5">
                  <c:v>88.4</c:v>
                </c:pt>
              </c:numCache>
            </c:numRef>
          </c:val>
          <c:smooth val="0"/>
        </c:ser>
        <c:ser>
          <c:idx val="2"/>
          <c:order val="2"/>
          <c:tx>
            <c:strRef>
              <c:f>'17_60'!$A$35</c:f>
              <c:strCache>
                <c:ptCount val="1"/>
                <c:pt idx="0">
                  <c:v>Poland</c:v>
                </c:pt>
              </c:strCache>
            </c:strRef>
          </c:tx>
          <c:cat>
            <c:numRef>
              <c:f>'17_60'!$B$32:$G$32</c:f>
              <c:numCache>
                <c:formatCode>General</c:formatCode>
                <c:ptCount val="6"/>
                <c:pt idx="0">
                  <c:v>2019</c:v>
                </c:pt>
                <c:pt idx="1">
                  <c:v>2020</c:v>
                </c:pt>
                <c:pt idx="2">
                  <c:v>2021</c:v>
                </c:pt>
                <c:pt idx="3">
                  <c:v>2022</c:v>
                </c:pt>
                <c:pt idx="4">
                  <c:v>2023</c:v>
                </c:pt>
                <c:pt idx="5">
                  <c:v>2024</c:v>
                </c:pt>
              </c:numCache>
            </c:numRef>
          </c:cat>
          <c:val>
            <c:numRef>
              <c:f>'17_60'!$B$35:$G$35</c:f>
              <c:numCache>
                <c:formatCode>General</c:formatCode>
                <c:ptCount val="6"/>
                <c:pt idx="0">
                  <c:v>18.7</c:v>
                </c:pt>
                <c:pt idx="1">
                  <c:v>24.9</c:v>
                </c:pt>
                <c:pt idx="2">
                  <c:v>33.4</c:v>
                </c:pt>
                <c:pt idx="3">
                  <c:v>32.799999999999997</c:v>
                </c:pt>
                <c:pt idx="4">
                  <c:v>57.2</c:v>
                </c:pt>
                <c:pt idx="5">
                  <c:v>66.5</c:v>
                </c:pt>
              </c:numCache>
            </c:numRef>
          </c:val>
          <c:smooth val="0"/>
        </c:ser>
        <c:dLbls>
          <c:showLegendKey val="0"/>
          <c:showVal val="0"/>
          <c:showCatName val="0"/>
          <c:showSerName val="0"/>
          <c:showPercent val="0"/>
          <c:showBubbleSize val="0"/>
        </c:dLbls>
        <c:marker val="1"/>
        <c:smooth val="0"/>
        <c:axId val="276130432"/>
        <c:axId val="276918656"/>
      </c:lineChart>
      <c:catAx>
        <c:axId val="276130432"/>
        <c:scaling>
          <c:orientation val="minMax"/>
        </c:scaling>
        <c:delete val="0"/>
        <c:axPos val="b"/>
        <c:numFmt formatCode="General" sourceLinked="1"/>
        <c:majorTickMark val="out"/>
        <c:minorTickMark val="none"/>
        <c:tickLblPos val="nextTo"/>
        <c:crossAx val="276918656"/>
        <c:crosses val="autoZero"/>
        <c:auto val="1"/>
        <c:lblAlgn val="ctr"/>
        <c:lblOffset val="100"/>
        <c:noMultiLvlLbl val="0"/>
      </c:catAx>
      <c:valAx>
        <c:axId val="2769186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276130432"/>
        <c:crosses val="autoZero"/>
        <c:crossBetween val="between"/>
      </c:valAx>
    </c:plotArea>
    <c:legend>
      <c:legendPos val="b"/>
      <c:layout/>
      <c:overlay val="0"/>
    </c:legend>
    <c:plotVisOnly val="1"/>
    <c:dispBlanksAs val="gap"/>
    <c:showDLblsOverMax val="0"/>
  </c:chart>
  <c:spPr>
    <a:ln>
      <a:solidFill>
        <a:srgbClr val="19486A"/>
      </a:solidFill>
      <a:prstDash val="solid"/>
    </a:ln>
  </c:spPr>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rPr lang="en-US"/>
              <a:t>SUMMARY - ALL GOALS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STATISTICS'!$E$24:$F$24</c:f>
              <c:numCache>
                <c:formatCode>#0</c:formatCode>
                <c:ptCount val="2"/>
                <c:pt idx="0">
                  <c:v>64.705882352941174</c:v>
                </c:pt>
                <c:pt idx="1">
                  <c:v>35.294117647058826</c:v>
                </c:pt>
              </c:numCache>
            </c:numRef>
          </c:val>
        </c:ser>
        <c:dLbls>
          <c:showLegendKey val="0"/>
          <c:showVal val="0"/>
          <c:showCatName val="0"/>
          <c:showSerName val="0"/>
          <c:showPercent val="0"/>
          <c:showBubbleSize val="0"/>
          <c:showLeaderLines val="1"/>
        </c:dLbls>
        <c:firstSliceAng val="0"/>
      </c:pieChart>
    </c:plotArea>
    <c:legend>
      <c:legendPos val="b"/>
      <c:layout/>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rPr lang="en-US"/>
              <a:t>1. NO POVERTY</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STATISTICS'!$E$7:$F$7</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layout/>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rPr lang="en-US"/>
              <a:t>2. ZERO HUNGER</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STATISTICS'!$E$8:$F$8</c:f>
              <c:numCache>
                <c:formatCode>#0</c:formatCode>
                <c:ptCount val="2"/>
                <c:pt idx="0">
                  <c:v>50</c:v>
                </c:pt>
                <c:pt idx="1">
                  <c:v>50</c:v>
                </c:pt>
              </c:numCache>
            </c:numRef>
          </c:val>
        </c:ser>
        <c:dLbls>
          <c:showLegendKey val="0"/>
          <c:showVal val="0"/>
          <c:showCatName val="0"/>
          <c:showSerName val="0"/>
          <c:showPercent val="0"/>
          <c:showBubbleSize val="0"/>
          <c:showLeaderLines val="1"/>
        </c:dLbls>
        <c:firstSliceAng val="0"/>
      </c:pieChart>
    </c:plotArea>
    <c:legend>
      <c:legendPos val="b"/>
      <c:layout/>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rPr lang="en-US"/>
              <a:t>3. GOOD HEALTH AND WELL-BEING</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STATISTICS'!$E$9:$F$9</c:f>
              <c:numCache>
                <c:formatCode>#0</c:formatCode>
                <c:ptCount val="2"/>
                <c:pt idx="0">
                  <c:v>50</c:v>
                </c:pt>
                <c:pt idx="1">
                  <c:v>50</c:v>
                </c:pt>
              </c:numCache>
            </c:numRef>
          </c:val>
        </c:ser>
        <c:dLbls>
          <c:showLegendKey val="0"/>
          <c:showVal val="0"/>
          <c:showCatName val="0"/>
          <c:showSerName val="0"/>
          <c:showPercent val="0"/>
          <c:showBubbleSize val="0"/>
          <c:showLeaderLines val="1"/>
        </c:dLbls>
        <c:firstSliceAng val="0"/>
      </c:pieChart>
    </c:plotArea>
    <c:legend>
      <c:legendPos val="b"/>
      <c:layout/>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4. QUALITY EDUCATION</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STATISTICS'!$E$10:$F$10</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5. GENDER EQUALITY</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STATISTICS'!$E$11:$F$11</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6. CLEAN WATER AND SANITATION</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STATISTICS'!$E$12:$F$12</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Ammonia emissions from agriculture, 2010-2023 (Tonne)</a:t>
            </a:r>
            <a:endParaRPr lang="en-US" sz="1200" b="0"/>
          </a:p>
          <a:p>
            <a:pPr>
              <a:defRPr sz="1400">
                <a:latin typeface="Calibri"/>
                <a:ea typeface="Calibri"/>
                <a:cs typeface="Calibri"/>
              </a:defRPr>
            </a:pPr>
            <a:r>
              <a:rPr lang="en-US" sz="1200" b="0"/>
              <a:t>SDG ind 02_60: freq=Annual</a:t>
            </a:r>
          </a:p>
        </c:rich>
      </c:tx>
      <c:layout/>
      <c:overlay val="0"/>
    </c:title>
    <c:autoTitleDeleted val="0"/>
    <c:plotArea>
      <c:layout/>
      <c:lineChart>
        <c:grouping val="standard"/>
        <c:varyColors val="0"/>
        <c:ser>
          <c:idx val="0"/>
          <c:order val="0"/>
          <c:tx>
            <c:strRef>
              <c:f>'02_60'!$A$23</c:f>
              <c:strCache>
                <c:ptCount val="1"/>
                <c:pt idx="0">
                  <c:v>European Union - 27 countries (from 2020)</c:v>
                </c:pt>
              </c:strCache>
            </c:strRef>
          </c:tx>
          <c:cat>
            <c:numRef>
              <c:f>'02_60'!$B$22:$O$22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'02_60'!$B$23:$O$23</c:f>
              <c:numCache>
                <c:formatCode>General</c:formatCode>
                <c:ptCount val="14"/>
                <c:pt idx="0">
                  <c:v>3490610</c:v>
                </c:pt>
                <c:pt idx="1">
                  <c:v>3470210</c:v>
                </c:pt>
                <c:pt idx="2">
                  <c:v>3464220</c:v>
                </c:pt>
                <c:pt idx="3">
                  <c:v>3448600</c:v>
                </c:pt>
                <c:pt idx="4">
                  <c:v>3487910</c:v>
                </c:pt>
                <c:pt idx="5">
                  <c:v>3514190</c:v>
                </c:pt>
                <c:pt idx="6">
                  <c:v>3523320</c:v>
                </c:pt>
                <c:pt idx="7">
                  <c:v>3522120</c:v>
                </c:pt>
                <c:pt idx="8">
                  <c:v>3465380</c:v>
                </c:pt>
                <c:pt idx="9">
                  <c:v>3372740</c:v>
                </c:pt>
                <c:pt idx="10">
                  <c:v>3322180</c:v>
                </c:pt>
                <c:pt idx="11">
                  <c:v>3247720</c:v>
                </c:pt>
                <c:pt idx="12">
                  <c:v>3046630</c:v>
                </c:pt>
                <c:pt idx="13">
                  <c:v>3060550</c:v>
                </c:pt>
              </c:numCache>
            </c:numRef>
          </c:val>
          <c:smooth val="0"/>
        </c:ser>
        <c:ser>
          <c:idx val="1"/>
          <c:order val="1"/>
          <c:tx>
            <c:strRef>
              <c:f>'02_60'!$A$24</c:f>
              <c:strCache>
                <c:ptCount val="1"/>
                <c:pt idx="0">
                  <c:v>Netherlands</c:v>
                </c:pt>
              </c:strCache>
            </c:strRef>
          </c:tx>
          <c:cat>
            <c:numRef>
              <c:f>'02_60'!$B$22:$O$22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'02_60'!$B$24:$O$24</c:f>
              <c:numCache>
                <c:formatCode>General</c:formatCode>
                <c:ptCount val="14"/>
                <c:pt idx="0">
                  <c:v>117753</c:v>
                </c:pt>
                <c:pt idx="1">
                  <c:v>115244</c:v>
                </c:pt>
                <c:pt idx="2">
                  <c:v>111833</c:v>
                </c:pt>
                <c:pt idx="3">
                  <c:v>108584</c:v>
                </c:pt>
                <c:pt idx="4">
                  <c:v>112454</c:v>
                </c:pt>
                <c:pt idx="5">
                  <c:v>114144</c:v>
                </c:pt>
                <c:pt idx="6">
                  <c:v>114603</c:v>
                </c:pt>
                <c:pt idx="7">
                  <c:v>116693</c:v>
                </c:pt>
                <c:pt idx="8">
                  <c:v>114994</c:v>
                </c:pt>
                <c:pt idx="9">
                  <c:v>108774</c:v>
                </c:pt>
                <c:pt idx="10">
                  <c:v>108284</c:v>
                </c:pt>
                <c:pt idx="11">
                  <c:v>106604</c:v>
                </c:pt>
                <c:pt idx="12">
                  <c:v>104264</c:v>
                </c:pt>
                <c:pt idx="13">
                  <c:v>100115</c:v>
                </c:pt>
              </c:numCache>
            </c:numRef>
          </c:val>
          <c:smooth val="0"/>
        </c:ser>
        <c:ser>
          <c:idx val="2"/>
          <c:order val="2"/>
          <c:tx>
            <c:strRef>
              <c:f>'02_60'!$A$25</c:f>
              <c:strCache>
                <c:ptCount val="1"/>
                <c:pt idx="0">
                  <c:v>Poland</c:v>
                </c:pt>
              </c:strCache>
            </c:strRef>
          </c:tx>
          <c:cat>
            <c:numRef>
              <c:f>'02_60'!$B$22:$O$22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'02_60'!$B$25:$O$25</c:f>
              <c:numCache>
                <c:formatCode>General</c:formatCode>
                <c:ptCount val="14"/>
                <c:pt idx="0">
                  <c:v>311970</c:v>
                </c:pt>
                <c:pt idx="1">
                  <c:v>311340</c:v>
                </c:pt>
                <c:pt idx="2">
                  <c:v>301860</c:v>
                </c:pt>
                <c:pt idx="3">
                  <c:v>309300</c:v>
                </c:pt>
                <c:pt idx="4">
                  <c:v>304250</c:v>
                </c:pt>
                <c:pt idx="5">
                  <c:v>302880</c:v>
                </c:pt>
                <c:pt idx="6">
                  <c:v>304050</c:v>
                </c:pt>
                <c:pt idx="7">
                  <c:v>320170</c:v>
                </c:pt>
                <c:pt idx="8">
                  <c:v>329940</c:v>
                </c:pt>
                <c:pt idx="9">
                  <c:v>315460</c:v>
                </c:pt>
                <c:pt idx="10">
                  <c:v>321590</c:v>
                </c:pt>
                <c:pt idx="11">
                  <c:v>305350</c:v>
                </c:pt>
                <c:pt idx="12">
                  <c:v>279430</c:v>
                </c:pt>
                <c:pt idx="13">
                  <c:v>297470</c:v>
                </c:pt>
              </c:numCache>
            </c:numRef>
          </c:val>
          <c:smooth val="0"/>
        </c:ser>
        <c:dLbls>
          <c:showLegendKey val="0"/>
          <c:showVal val="0"/>
          <c:showCatName val="0"/>
          <c:showSerName val="0"/>
          <c:showPercent val="0"/>
          <c:showBubbleSize val="0"/>
        </c:dLbls>
        <c:marker val="1"/>
        <c:smooth val="0"/>
        <c:axId val="113164672"/>
        <c:axId val="113166208"/>
      </c:lineChart>
      <c:catAx>
        <c:axId val="113164672"/>
        <c:scaling>
          <c:orientation val="minMax"/>
        </c:scaling>
        <c:delete val="0"/>
        <c:axPos val="b"/>
        <c:numFmt formatCode="General" sourceLinked="1"/>
        <c:majorTickMark val="out"/>
        <c:minorTickMark val="none"/>
        <c:tickLblPos val="nextTo"/>
        <c:crossAx val="113166208"/>
        <c:crosses val="autoZero"/>
        <c:auto val="1"/>
        <c:lblAlgn val="ctr"/>
        <c:lblOffset val="100"/>
        <c:noMultiLvlLbl val="0"/>
      </c:catAx>
      <c:valAx>
        <c:axId val="11316620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3164672"/>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7. AFFORDABLE AND CLEAN ENERGY</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STATISTICS'!$E$13:$F$13</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8. DECENT WORK AND ECONOMIC GROWTH</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STATISTICS'!$E$14:$F$14</c:f>
              <c:numCache>
                <c:formatCode>#0</c:formatCode>
                <c:ptCount val="2"/>
                <c:pt idx="0">
                  <c:v>83.333333333333343</c:v>
                </c:pt>
                <c:pt idx="1">
                  <c:v>16.666666666666664</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9. INDUSTRY, INNOVATION AND INFRASTRUCTURE</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STATISTICS'!$E$15:$F$15</c:f>
              <c:numCache>
                <c:formatCode>#0</c:formatCode>
                <c:ptCount val="2"/>
                <c:pt idx="0">
                  <c:v>83.333333333333343</c:v>
                </c:pt>
                <c:pt idx="1">
                  <c:v>16.666666666666664</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10. REDUCED INEQUALITIES</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STATISTICS'!$E$16:$F$16</c:f>
              <c:numCache>
                <c:formatCode>#0</c:formatCode>
                <c:ptCount val="2"/>
                <c:pt idx="0">
                  <c:v>66.666666666666657</c:v>
                </c:pt>
                <c:pt idx="1">
                  <c:v>33.333333333333329</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11. SUSTAINABLE CITIES AND COMMUNITIES</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STATISTICS'!$E$17:$F$17</c:f>
              <c:numCache>
                <c:formatCode>#0</c:formatCode>
                <c:ptCount val="2"/>
                <c:pt idx="0">
                  <c:v>100</c:v>
                </c:pt>
                <c:pt idx="1">
                  <c:v>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12. RESPONSIBLE CONSUMPTION AND PRODUCTION</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STATISTICS'!$E$18:$F$18</c:f>
              <c:numCache>
                <c:formatCode>#0</c:formatCode>
                <c:ptCount val="2"/>
                <c:pt idx="0">
                  <c:v>50</c:v>
                </c:pt>
                <c:pt idx="1">
                  <c:v>50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13. CLIMATE ACTION</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STATISTICS'!$E$19:$F$19</c:f>
              <c:numCache>
                <c:formatCode>#0</c:formatCode>
                <c:ptCount val="2"/>
                <c:pt idx="0">
                  <c:v>16.666666666666664</c:v>
                </c:pt>
                <c:pt idx="1">
                  <c:v>83.333333333333343</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14. LIFE BELOW WATER</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STATISTICS'!$E$20:$F$20</c:f>
              <c:numCache>
                <c:formatCode>#0</c:formatCode>
                <c:ptCount val="2"/>
                <c:pt idx="0">
                  <c:v>0</c:v>
                </c:pt>
                <c:pt idx="1">
                  <c:v>100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15. LIFE ON LAND</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STATISTICS'!$E$21:$F$21</c:f>
              <c:numCache>
                <c:formatCode>#0</c:formatCode>
                <c:ptCount val="2"/>
                <c:pt idx="0">
                  <c:v>33.333333333333329</c:v>
                </c:pt>
                <c:pt idx="1">
                  <c:v>66.666666666666657</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16. PEACE, JUSTICE AND STRONG INSTITUTIONS</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STATISTICS'!$E$22:$F$22</c:f>
              <c:numCache>
                <c:formatCode>#0</c:formatCode>
                <c:ptCount val="2"/>
                <c:pt idx="0">
                  <c:v>66.666666666666657</c:v>
                </c:pt>
                <c:pt idx="1">
                  <c:v>33.333333333333329</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Ammonia emissions from agriculture, 2010-2023 (Kilograms per hectare)</a:t>
            </a:r>
            <a:endParaRPr lang="en-US" sz="1200" b="0"/>
          </a:p>
          <a:p>
            <a:pPr>
              <a:defRPr sz="1400">
                <a:latin typeface="Calibri"/>
                <a:ea typeface="Calibri"/>
                <a:cs typeface="Calibri"/>
              </a:defRPr>
            </a:pPr>
            <a:r>
              <a:rPr lang="en-US" sz="1200" b="0"/>
              <a:t>SDG ind 02_60: freq=Annual</a:t>
            </a:r>
          </a:p>
        </c:rich>
      </c:tx>
      <c:layout/>
      <c:overlay val="0"/>
    </c:title>
    <c:autoTitleDeleted val="0"/>
    <c:plotArea>
      <c:layout/>
      <c:lineChart>
        <c:grouping val="standard"/>
        <c:varyColors val="0"/>
        <c:ser>
          <c:idx val="0"/>
          <c:order val="0"/>
          <c:tx>
            <c:strRef>
              <c:f>'02_60'!$A$33</c:f>
              <c:strCache>
                <c:ptCount val="1"/>
                <c:pt idx="0">
                  <c:v>European Union - 27 countries (from 2020)</c:v>
                </c:pt>
              </c:strCache>
            </c:strRef>
          </c:tx>
          <c:cat>
            <c:numRef>
              <c:f>'02_60'!$B$32:$O$32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'02_60'!$B$33:$O$33</c:f>
              <c:numCache>
                <c:formatCode>General</c:formatCode>
                <c:ptCount val="14"/>
                <c:pt idx="0">
                  <c:v>21.4</c:v>
                </c:pt>
                <c:pt idx="1">
                  <c:v>21.4</c:v>
                </c:pt>
                <c:pt idx="2">
                  <c:v>21.5</c:v>
                </c:pt>
                <c:pt idx="3">
                  <c:v>21.4</c:v>
                </c:pt>
                <c:pt idx="4">
                  <c:v>21.6</c:v>
                </c:pt>
                <c:pt idx="5">
                  <c:v>21.7</c:v>
                </c:pt>
                <c:pt idx="6">
                  <c:v>21.8</c:v>
                </c:pt>
                <c:pt idx="7">
                  <c:v>21.8</c:v>
                </c:pt>
                <c:pt idx="8">
                  <c:v>21.4</c:v>
                </c:pt>
                <c:pt idx="9">
                  <c:v>20.7</c:v>
                </c:pt>
                <c:pt idx="10">
                  <c:v>20.5</c:v>
                </c:pt>
                <c:pt idx="11">
                  <c:v>20.2</c:v>
                </c:pt>
                <c:pt idx="12">
                  <c:v>19</c:v>
                </c:pt>
                <c:pt idx="13">
                  <c:v>19.100000000000001</c:v>
                </c:pt>
              </c:numCache>
            </c:numRef>
          </c:val>
          <c:smooth val="0"/>
        </c:ser>
        <c:ser>
          <c:idx val="1"/>
          <c:order val="1"/>
          <c:tx>
            <c:strRef>
              <c:f>'02_60'!$A$34</c:f>
              <c:strCache>
                <c:ptCount val="1"/>
                <c:pt idx="0">
                  <c:v>Netherlands</c:v>
                </c:pt>
              </c:strCache>
            </c:strRef>
          </c:tx>
          <c:cat>
            <c:numRef>
              <c:f>'02_60'!$B$32:$O$32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'02_60'!$B$34:$O$34</c:f>
              <c:numCache>
                <c:formatCode>General</c:formatCode>
                <c:ptCount val="14"/>
                <c:pt idx="0">
                  <c:v>62.9</c:v>
                </c:pt>
                <c:pt idx="1">
                  <c:v>62</c:v>
                </c:pt>
                <c:pt idx="2">
                  <c:v>60.7</c:v>
                </c:pt>
                <c:pt idx="3">
                  <c:v>58.8</c:v>
                </c:pt>
                <c:pt idx="4">
                  <c:v>61.1</c:v>
                </c:pt>
                <c:pt idx="5">
                  <c:v>61.8</c:v>
                </c:pt>
                <c:pt idx="6">
                  <c:v>63.8</c:v>
                </c:pt>
                <c:pt idx="7">
                  <c:v>65.2</c:v>
                </c:pt>
                <c:pt idx="8">
                  <c:v>63.1</c:v>
                </c:pt>
                <c:pt idx="9">
                  <c:v>59.9</c:v>
                </c:pt>
                <c:pt idx="10">
                  <c:v>59.7</c:v>
                </c:pt>
                <c:pt idx="11">
                  <c:v>58.8</c:v>
                </c:pt>
                <c:pt idx="12">
                  <c:v>57.8</c:v>
                </c:pt>
                <c:pt idx="13">
                  <c:v>55.5</c:v>
                </c:pt>
              </c:numCache>
            </c:numRef>
          </c:val>
          <c:smooth val="0"/>
        </c:ser>
        <c:ser>
          <c:idx val="2"/>
          <c:order val="2"/>
          <c:tx>
            <c:strRef>
              <c:f>'02_60'!$A$35</c:f>
              <c:strCache>
                <c:ptCount val="1"/>
                <c:pt idx="0">
                  <c:v>Poland</c:v>
                </c:pt>
              </c:strCache>
            </c:strRef>
          </c:tx>
          <c:cat>
            <c:numRef>
              <c:f>'02_60'!$B$32:$O$32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'02_60'!$B$35:$O$35</c:f>
              <c:numCache>
                <c:formatCode>General</c:formatCode>
                <c:ptCount val="14"/>
                <c:pt idx="0">
                  <c:v>21.4</c:v>
                </c:pt>
                <c:pt idx="1">
                  <c:v>21.1</c:v>
                </c:pt>
                <c:pt idx="2">
                  <c:v>20.8</c:v>
                </c:pt>
                <c:pt idx="3">
                  <c:v>21.5</c:v>
                </c:pt>
                <c:pt idx="4">
                  <c:v>21.1</c:v>
                </c:pt>
                <c:pt idx="5">
                  <c:v>21</c:v>
                </c:pt>
                <c:pt idx="6">
                  <c:v>21.1</c:v>
                </c:pt>
                <c:pt idx="7">
                  <c:v>22.1</c:v>
                </c:pt>
                <c:pt idx="8">
                  <c:v>22.7</c:v>
                </c:pt>
                <c:pt idx="9">
                  <c:v>21.7</c:v>
                </c:pt>
                <c:pt idx="10">
                  <c:v>21.8</c:v>
                </c:pt>
                <c:pt idx="11">
                  <c:v>21</c:v>
                </c:pt>
                <c:pt idx="12">
                  <c:v>19.7</c:v>
                </c:pt>
                <c:pt idx="13">
                  <c:v>21.1</c:v>
                </c:pt>
              </c:numCache>
            </c:numRef>
          </c:val>
          <c:smooth val="0"/>
        </c:ser>
        <c:dLbls>
          <c:showLegendKey val="0"/>
          <c:showVal val="0"/>
          <c:showCatName val="0"/>
          <c:showSerName val="0"/>
          <c:showPercent val="0"/>
          <c:showBubbleSize val="0"/>
        </c:dLbls>
        <c:marker val="1"/>
        <c:smooth val="0"/>
        <c:axId val="121073664"/>
        <c:axId val="121075200"/>
      </c:lineChart>
      <c:catAx>
        <c:axId val="121073664"/>
        <c:scaling>
          <c:orientation val="minMax"/>
        </c:scaling>
        <c:delete val="0"/>
        <c:axPos val="b"/>
        <c:numFmt formatCode="General" sourceLinked="1"/>
        <c:majorTickMark val="out"/>
        <c:minorTickMark val="none"/>
        <c:tickLblPos val="nextTo"/>
        <c:crossAx val="121075200"/>
        <c:crosses val="autoZero"/>
        <c:auto val="1"/>
        <c:lblAlgn val="ctr"/>
        <c:lblOffset val="100"/>
        <c:noMultiLvlLbl val="0"/>
      </c:catAx>
      <c:valAx>
        <c:axId val="1210752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1073664"/>
        <c:crosses val="autoZero"/>
        <c:crossBetween val="between"/>
      </c:valAx>
    </c:plotArea>
    <c:legend>
      <c:legendPos val="b"/>
      <c:layout/>
      <c:overlay val="0"/>
    </c:legend>
    <c:plotVisOnly val="1"/>
    <c:dispBlanksAs val="gap"/>
    <c:showDLblsOverMax val="0"/>
  </c:chart>
  <c:spPr>
    <a:ln>
      <a:solidFill>
        <a:srgbClr val="DDA63A"/>
      </a:solidFill>
      <a:prstDash val="solid"/>
    </a:ln>
  </c:spPr>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a:solidFill>
                  <a:srgbClr val="595959"/>
                </a:solidFill>
                <a:latin typeface="Calibry (Body)"/>
                <a:ea typeface="Calibry (Body)"/>
                <a:cs typeface="Calibry (Body)"/>
              </a:defRPr>
            </a:pPr>
            <a:r>
              <a:t>17. PARTNERSHIPS FOR THE GOALS</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'SUMMARY STATISTICS'!$E$6:$F$6</c:f>
              <c:strCache>
                <c:ptCount val="2"/>
                <c:pt idx="0">
                  <c:v>Available (%)</c:v>
                </c:pt>
                <c:pt idx="1">
                  <c:v>Not available (%)</c:v>
                </c:pt>
              </c:strCache>
            </c:strRef>
          </c:cat>
          <c:val>
            <c:numRef>
              <c:f>'SUMMARY STATISTICS'!$E$23:$F$23</c:f>
              <c:numCache>
                <c:formatCode>#0</c:formatCode>
                <c:ptCount val="2"/>
                <c:pt idx="0">
                  <c:v>0</c:v>
                </c:pt>
                <c:pt idx="1">
                  <c:v>100</c:v>
                </c:pt>
              </c:numCache>
            </c:numRef>
          </c:val>
        </c:ser>
        <c:dLbls>
          <c:showLegendKey val="0"/>
          <c:showVal val="0"/>
          <c:showCatName val="0"/>
          <c:showSerName val="0"/>
          <c:showPercent val="0"/>
          <c:showBubbleSize val="0"/>
          <c:showLeaderLines val="1"/>
        </c:dLbls>
        <c:firstSliceAng val="0"/>
      </c:pieChart>
    </c:plotArea>
    <c:legend>
      <c:legendPos val="b"/>
      <c:overlay val="0"/>
      <c:txPr>
        <a:bodyPr/>
        <a:lstStyle/>
        <a:p>
          <a:pPr>
            <a:defRPr>
              <a:solidFill>
                <a:srgbClr val="595959"/>
              </a:solidFill>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at risk of poverty or social exclusion, 2014-2025 (Percentage)</a:t>
            </a:r>
            <a:endParaRPr sz="1200" b="0"/>
          </a:p>
          <a:p>
            <a:pPr>
              <a:defRPr sz="1400">
                <a:latin typeface="Calibri"/>
                <a:ea typeface="Calibri"/>
                <a:cs typeface="Calibri"/>
              </a:defRPr>
            </a:pPr>
            <a:r>
              <a:rPr sz="1200" b="0"/>
              <a:t>SDG ind 01_10: freq=Annual, age=Less than 18 years</a:t>
            </a:r>
          </a:p>
        </c:rich>
      </c:tx>
      <c:overlay val="0"/>
    </c:title>
    <c:autoTitleDeleted val="0"/>
    <c:plotArea>
      <c:layout/>
      <c:lineChart>
        <c:grouping val="standard"/>
        <c:varyColors val="0"/>
        <c:ser>
          <c:idx val="0"/>
          <c:order val="0"/>
          <c:tx>
            <c:strRef>
              <c:f>'01_10'!$A$45</c:f>
              <c:strCache>
                <c:ptCount val="1"/>
                <c:pt idx="0">
                  <c:v>European Union - 27 countries (from 2020)</c:v>
                </c:pt>
              </c:strCache>
            </c:strRef>
          </c:tx>
          <c:cat>
            <c:numRef>
              <c:f>'01_10'!$B$44:$M$44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'01_10'!$B$45:$M$45</c:f>
              <c:numCache>
                <c:formatCode>General</c:formatCode>
                <c:ptCount val="12"/>
                <c:pt idx="0">
                  <c:v>0</c:v>
                </c:pt>
                <c:pt idx="1">
                  <c:v>27.4</c:v>
                </c:pt>
                <c:pt idx="2">
                  <c:v>27.1</c:v>
                </c:pt>
                <c:pt idx="3">
                  <c:v>25.1</c:v>
                </c:pt>
                <c:pt idx="4">
                  <c:v>23.9</c:v>
                </c:pt>
                <c:pt idx="5">
                  <c:v>23.7</c:v>
                </c:pt>
                <c:pt idx="6">
                  <c:v>24.1</c:v>
                </c:pt>
                <c:pt idx="7">
                  <c:v>24.5</c:v>
                </c:pt>
                <c:pt idx="8">
                  <c:v>24.8</c:v>
                </c:pt>
                <c:pt idx="9">
                  <c:v>24.9</c:v>
                </c:pt>
                <c:pt idx="10">
                  <c:v>24.2</c:v>
                </c:pt>
                <c:pt idx="11">
                  <c:v>0</c:v>
                </c:pt>
              </c:numCache>
            </c:numRef>
          </c:val>
          <c:smooth val="0"/>
        </c:ser>
        <c:ser>
          <c:idx val="1"/>
          <c:order val="1"/>
          <c:tx>
            <c:strRef>
              <c:f>'01_10'!$A$46</c:f>
              <c:strCache>
                <c:ptCount val="1"/>
                <c:pt idx="0">
                  <c:v>Netherlands</c:v>
                </c:pt>
              </c:strCache>
            </c:strRef>
          </c:tx>
          <c:cat>
            <c:numRef>
              <c:f>'01_10'!$B$44:$M$44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'01_10'!$B$46:$M$46</c:f>
              <c:numCache>
                <c:formatCode>General</c:formatCode>
                <c:ptCount val="12"/>
                <c:pt idx="0">
                  <c:v>0</c:v>
                </c:pt>
                <c:pt idx="1">
                  <c:v>17.100000000000001</c:v>
                </c:pt>
                <c:pt idx="2">
                  <c:v>17.2</c:v>
                </c:pt>
                <c:pt idx="3">
                  <c:v>16.399999999999999</c:v>
                </c:pt>
                <c:pt idx="4">
                  <c:v>15.1</c:v>
                </c:pt>
                <c:pt idx="5">
                  <c:v>15.4</c:v>
                </c:pt>
                <c:pt idx="6">
                  <c:v>15.8</c:v>
                </c:pt>
                <c:pt idx="7">
                  <c:v>14.9</c:v>
                </c:pt>
                <c:pt idx="8">
                  <c:v>13.9</c:v>
                </c:pt>
                <c:pt idx="9">
                  <c:v>15.9</c:v>
                </c:pt>
                <c:pt idx="10">
                  <c:v>15.8</c:v>
                </c:pt>
                <c:pt idx="11">
                  <c:v>12.7</c:v>
                </c:pt>
              </c:numCache>
            </c:numRef>
          </c:val>
          <c:smooth val="0"/>
        </c:ser>
        <c:ser>
          <c:idx val="2"/>
          <c:order val="2"/>
          <c:tx>
            <c:strRef>
              <c:f>'01_10'!$A$47</c:f>
              <c:strCache>
                <c:ptCount val="1"/>
                <c:pt idx="0">
                  <c:v>Poland</c:v>
                </c:pt>
              </c:strCache>
            </c:strRef>
          </c:tx>
          <c:cat>
            <c:numRef>
              <c:f>'01_10'!$B$44:$M$44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'01_10'!$B$47:$M$47</c:f>
              <c:numCache>
                <c:formatCode>General</c:formatCode>
                <c:ptCount val="12"/>
                <c:pt idx="0">
                  <c:v>0</c:v>
                </c:pt>
                <c:pt idx="1">
                  <c:v>26.8</c:v>
                </c:pt>
                <c:pt idx="2">
                  <c:v>23.5</c:v>
                </c:pt>
                <c:pt idx="3">
                  <c:v>17.8</c:v>
                </c:pt>
                <c:pt idx="4">
                  <c:v>16.899999999999999</c:v>
                </c:pt>
                <c:pt idx="5">
                  <c:v>16.2</c:v>
                </c:pt>
                <c:pt idx="6">
                  <c:v>16.100000000000001</c:v>
                </c:pt>
                <c:pt idx="7">
                  <c:v>16.5</c:v>
                </c:pt>
                <c:pt idx="8">
                  <c:v>16.7</c:v>
                </c:pt>
                <c:pt idx="9">
                  <c:v>16.899999999999999</c:v>
                </c:pt>
                <c:pt idx="10">
                  <c:v>16.100000000000001</c:v>
                </c:pt>
                <c:pt idx="11">
                  <c:v>15.6</c:v>
                </c:pt>
              </c:numCache>
            </c:numRef>
          </c:val>
          <c:smooth val="0"/>
        </c:ser>
        <c:ser>
          <c:idx val="3"/>
          <c:order val="3"/>
          <c:tx>
            <c:strRef>
              <c:f>'01_10'!$A$48</c:f>
              <c:strCache>
                <c:ptCount val="1"/>
                <c:pt idx="0">
                  <c:v>Serbia</c:v>
                </c:pt>
              </c:strCache>
            </c:strRef>
          </c:tx>
          <c:cat>
            <c:numRef>
              <c:f>'01_10'!$B$44:$M$44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'01_10'!$B$48:$M$48</c:f>
              <c:numCache>
                <c:formatCode>General</c:formatCode>
                <c:ptCount val="12"/>
                <c:pt idx="0">
                  <c:v>0</c:v>
                </c:pt>
                <c:pt idx="1">
                  <c:v>42.4</c:v>
                </c:pt>
                <c:pt idx="2">
                  <c:v>34.5</c:v>
                </c:pt>
                <c:pt idx="3">
                  <c:v>41</c:v>
                </c:pt>
                <c:pt idx="4">
                  <c:v>35.9</c:v>
                </c:pt>
                <c:pt idx="5">
                  <c:v>33.6</c:v>
                </c:pt>
                <c:pt idx="6">
                  <c:v>31.5</c:v>
                </c:pt>
                <c:pt idx="7">
                  <c:v>27.2</c:v>
                </c:pt>
                <c:pt idx="8">
                  <c:v>28</c:v>
                </c:pt>
                <c:pt idx="9">
                  <c:v>25.7</c:v>
                </c:pt>
                <c:pt idx="10">
                  <c:v>23.9</c:v>
                </c:pt>
                <c:pt idx="11">
                  <c:v>0</c:v>
                </c:pt>
              </c:numCache>
            </c:numRef>
          </c:val>
          <c:smooth val="0"/>
        </c:ser>
        <c:dLbls>
          <c:showLegendKey val="0"/>
          <c:showVal val="0"/>
          <c:showCatName val="0"/>
          <c:showSerName val="0"/>
          <c:showPercent val="0"/>
          <c:showBubbleSize val="0"/>
        </c:dLbls>
        <c:marker val="1"/>
        <c:smooth val="0"/>
        <c:axId val="111798144"/>
        <c:axId val="111799680"/>
      </c:lineChart>
      <c:catAx>
        <c:axId val="111798144"/>
        <c:scaling>
          <c:orientation val="minMax"/>
        </c:scaling>
        <c:delete val="0"/>
        <c:axPos val="b"/>
        <c:numFmt formatCode="General" sourceLinked="1"/>
        <c:majorTickMark val="out"/>
        <c:minorTickMark val="none"/>
        <c:tickLblPos val="nextTo"/>
        <c:crossAx val="111799680"/>
        <c:crosses val="autoZero"/>
        <c:auto val="1"/>
        <c:lblAlgn val="ctr"/>
        <c:lblOffset val="100"/>
        <c:noMultiLvlLbl val="0"/>
      </c:catAx>
      <c:valAx>
        <c:axId val="1117996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1798144"/>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Healthy life years at birth by sex, 2010-2023 (Year)</a:t>
            </a:r>
            <a:endParaRPr lang="en-US" sz="1200" b="0"/>
          </a:p>
          <a:p>
            <a:pPr>
              <a:defRPr sz="1400">
                <a:latin typeface="Calibri"/>
                <a:ea typeface="Calibri"/>
                <a:cs typeface="Calibri"/>
              </a:defRPr>
            </a:pPr>
            <a:r>
              <a:rPr lang="en-US" sz="1200" b="0"/>
              <a:t>SDG ind 03_11: freq=Annual, sex=Total, indic_he=Healthy life years in absolute value at birth</a:t>
            </a:r>
          </a:p>
        </c:rich>
      </c:tx>
      <c:layout/>
      <c:overlay val="0"/>
    </c:title>
    <c:autoTitleDeleted val="0"/>
    <c:plotArea>
      <c:layout/>
      <c:lineChart>
        <c:grouping val="standard"/>
        <c:varyColors val="0"/>
        <c:ser>
          <c:idx val="0"/>
          <c:order val="0"/>
          <c:tx>
            <c:strRef>
              <c:f>'03_11'!$A$23</c:f>
              <c:strCache>
                <c:ptCount val="1"/>
                <c:pt idx="0">
                  <c:v>European Union - 27 countries (from 2020)</c:v>
                </c:pt>
              </c:strCache>
            </c:strRef>
          </c:tx>
          <c:cat>
            <c:numRef>
              <c:f>'03_11'!$B$22:$O$22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'03_11'!$B$23:$O$23</c:f>
              <c:numCache>
                <c:formatCode>General</c:formatCode>
                <c:ptCount val="14"/>
                <c:pt idx="0">
                  <c:v>61.8</c:v>
                </c:pt>
                <c:pt idx="1">
                  <c:v>61.4</c:v>
                </c:pt>
                <c:pt idx="2">
                  <c:v>61.3</c:v>
                </c:pt>
                <c:pt idx="3">
                  <c:v>61</c:v>
                </c:pt>
                <c:pt idx="4">
                  <c:v>61.3</c:v>
                </c:pt>
                <c:pt idx="5">
                  <c:v>62.8</c:v>
                </c:pt>
                <c:pt idx="6">
                  <c:v>64</c:v>
                </c:pt>
                <c:pt idx="7">
                  <c:v>63.9</c:v>
                </c:pt>
                <c:pt idx="8">
                  <c:v>64</c:v>
                </c:pt>
                <c:pt idx="9">
                  <c:v>64.599999999999994</c:v>
                </c:pt>
                <c:pt idx="10">
                  <c:v>64</c:v>
                </c:pt>
                <c:pt idx="11">
                  <c:v>63.6</c:v>
                </c:pt>
                <c:pt idx="12">
                  <c:v>62.6</c:v>
                </c:pt>
                <c:pt idx="13">
                  <c:v>63.1</c:v>
                </c:pt>
              </c:numCache>
            </c:numRef>
          </c:val>
          <c:smooth val="0"/>
        </c:ser>
        <c:ser>
          <c:idx val="1"/>
          <c:order val="1"/>
          <c:tx>
            <c:strRef>
              <c:f>'03_11'!$A$24</c:f>
              <c:strCache>
                <c:ptCount val="1"/>
                <c:pt idx="0">
                  <c:v>Netherlands</c:v>
                </c:pt>
              </c:strCache>
            </c:strRef>
          </c:tx>
          <c:cat>
            <c:numRef>
              <c:f>'03_11'!$B$22:$O$22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'03_11'!$B$24:$O$24</c:f>
              <c:numCache>
                <c:formatCode>General</c:formatCode>
                <c:ptCount val="14"/>
                <c:pt idx="0">
                  <c:v>60.7</c:v>
                </c:pt>
                <c:pt idx="1">
                  <c:v>61.5</c:v>
                </c:pt>
                <c:pt idx="2">
                  <c:v>61.2</c:v>
                </c:pt>
                <c:pt idx="3">
                  <c:v>59.5</c:v>
                </c:pt>
                <c:pt idx="4">
                  <c:v>61.2</c:v>
                </c:pt>
                <c:pt idx="5">
                  <c:v>59.1</c:v>
                </c:pt>
                <c:pt idx="6">
                  <c:v>60.3</c:v>
                </c:pt>
                <c:pt idx="7">
                  <c:v>60</c:v>
                </c:pt>
                <c:pt idx="8">
                  <c:v>59.2</c:v>
                </c:pt>
                <c:pt idx="9">
                  <c:v>61</c:v>
                </c:pt>
                <c:pt idx="10">
                  <c:v>61.1</c:v>
                </c:pt>
                <c:pt idx="11">
                  <c:v>60.3</c:v>
                </c:pt>
                <c:pt idx="12">
                  <c:v>58.5</c:v>
                </c:pt>
                <c:pt idx="13">
                  <c:v>59</c:v>
                </c:pt>
              </c:numCache>
            </c:numRef>
          </c:val>
          <c:smooth val="0"/>
        </c:ser>
        <c:ser>
          <c:idx val="2"/>
          <c:order val="2"/>
          <c:tx>
            <c:strRef>
              <c:f>'03_11'!$A$25</c:f>
              <c:strCache>
                <c:ptCount val="1"/>
                <c:pt idx="0">
                  <c:v>Poland</c:v>
                </c:pt>
              </c:strCache>
            </c:strRef>
          </c:tx>
          <c:cat>
            <c:numRef>
              <c:f>'03_11'!$B$22:$O$22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'03_11'!$B$25:$O$25</c:f>
              <c:numCache>
                <c:formatCode>General</c:formatCode>
                <c:ptCount val="14"/>
                <c:pt idx="0">
                  <c:v>60.4</c:v>
                </c:pt>
                <c:pt idx="1">
                  <c:v>61.1</c:v>
                </c:pt>
                <c:pt idx="2">
                  <c:v>61</c:v>
                </c:pt>
                <c:pt idx="3">
                  <c:v>61</c:v>
                </c:pt>
                <c:pt idx="4">
                  <c:v>61.3</c:v>
                </c:pt>
                <c:pt idx="5">
                  <c:v>61.6</c:v>
                </c:pt>
                <c:pt idx="6">
                  <c:v>62.9</c:v>
                </c:pt>
                <c:pt idx="7">
                  <c:v>62</c:v>
                </c:pt>
                <c:pt idx="8">
                  <c:v>62.4</c:v>
                </c:pt>
                <c:pt idx="9">
                  <c:v>62.5</c:v>
                </c:pt>
                <c:pt idx="10">
                  <c:v>62.3</c:v>
                </c:pt>
                <c:pt idx="11">
                  <c:v>62.6</c:v>
                </c:pt>
                <c:pt idx="12">
                  <c:v>62.4</c:v>
                </c:pt>
                <c:pt idx="13">
                  <c:v>63.1</c:v>
                </c:pt>
              </c:numCache>
            </c:numRef>
          </c:val>
          <c:smooth val="0"/>
        </c:ser>
        <c:dLbls>
          <c:showLegendKey val="0"/>
          <c:showVal val="0"/>
          <c:showCatName val="0"/>
          <c:showSerName val="0"/>
          <c:showPercent val="0"/>
          <c:showBubbleSize val="0"/>
        </c:dLbls>
        <c:marker val="1"/>
        <c:smooth val="0"/>
        <c:axId val="123830656"/>
        <c:axId val="123832192"/>
      </c:lineChart>
      <c:catAx>
        <c:axId val="123830656"/>
        <c:scaling>
          <c:orientation val="minMax"/>
        </c:scaling>
        <c:delete val="0"/>
        <c:axPos val="b"/>
        <c:numFmt formatCode="General" sourceLinked="1"/>
        <c:majorTickMark val="out"/>
        <c:minorTickMark val="none"/>
        <c:tickLblPos val="nextTo"/>
        <c:crossAx val="123832192"/>
        <c:crosses val="autoZero"/>
        <c:auto val="1"/>
        <c:lblAlgn val="ctr"/>
        <c:lblOffset val="100"/>
        <c:noMultiLvlLbl val="0"/>
      </c:catAx>
      <c:valAx>
        <c:axId val="1238321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3830656"/>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Healthy life years at birth by sex, 2010-2023 (Year)</a:t>
            </a:r>
            <a:endParaRPr lang="en-US" sz="1200" b="0"/>
          </a:p>
          <a:p>
            <a:pPr>
              <a:defRPr sz="1400">
                <a:latin typeface="Calibri"/>
                <a:ea typeface="Calibri"/>
                <a:cs typeface="Calibri"/>
              </a:defRPr>
            </a:pPr>
            <a:r>
              <a:rPr lang="en-US" sz="1200" b="0"/>
              <a:t>SDG ind 03_11: freq=Annual, sex=Males, indic_he=Healthy life years in absolute value at birth</a:t>
            </a:r>
          </a:p>
        </c:rich>
      </c:tx>
      <c:layout/>
      <c:overlay val="0"/>
    </c:title>
    <c:autoTitleDeleted val="0"/>
    <c:plotArea>
      <c:layout/>
      <c:lineChart>
        <c:grouping val="standard"/>
        <c:varyColors val="0"/>
        <c:ser>
          <c:idx val="0"/>
          <c:order val="0"/>
          <c:tx>
            <c:strRef>
              <c:f>'03_11'!$A$33</c:f>
              <c:strCache>
                <c:ptCount val="1"/>
                <c:pt idx="0">
                  <c:v>European Union - 27 countries (from 2020)</c:v>
                </c:pt>
              </c:strCache>
            </c:strRef>
          </c:tx>
          <c:cat>
            <c:numRef>
              <c:f>'03_11'!$B$32:$O$32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'03_11'!$B$33:$O$33</c:f>
              <c:numCache>
                <c:formatCode>General</c:formatCode>
                <c:ptCount val="14"/>
                <c:pt idx="0">
                  <c:v>61.3</c:v>
                </c:pt>
                <c:pt idx="1">
                  <c:v>61.1</c:v>
                </c:pt>
                <c:pt idx="2">
                  <c:v>61</c:v>
                </c:pt>
                <c:pt idx="3">
                  <c:v>60.9</c:v>
                </c:pt>
                <c:pt idx="4">
                  <c:v>61.1</c:v>
                </c:pt>
                <c:pt idx="5">
                  <c:v>62.4</c:v>
                </c:pt>
                <c:pt idx="6">
                  <c:v>63.6</c:v>
                </c:pt>
                <c:pt idx="7">
                  <c:v>63.5</c:v>
                </c:pt>
                <c:pt idx="8">
                  <c:v>63.7</c:v>
                </c:pt>
                <c:pt idx="9">
                  <c:v>64.2</c:v>
                </c:pt>
                <c:pt idx="10">
                  <c:v>63.5</c:v>
                </c:pt>
                <c:pt idx="11">
                  <c:v>63.1</c:v>
                </c:pt>
                <c:pt idx="12">
                  <c:v>62.4</c:v>
                </c:pt>
                <c:pt idx="13">
                  <c:v>62.8</c:v>
                </c:pt>
              </c:numCache>
            </c:numRef>
          </c:val>
          <c:smooth val="0"/>
        </c:ser>
        <c:ser>
          <c:idx val="1"/>
          <c:order val="1"/>
          <c:tx>
            <c:strRef>
              <c:f>'03_11'!$A$34</c:f>
              <c:strCache>
                <c:ptCount val="1"/>
                <c:pt idx="0">
                  <c:v>Netherlands</c:v>
                </c:pt>
              </c:strCache>
            </c:strRef>
          </c:tx>
          <c:cat>
            <c:numRef>
              <c:f>'03_11'!$B$32:$O$32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'03_11'!$B$34:$O$34</c:f>
              <c:numCache>
                <c:formatCode>General</c:formatCode>
                <c:ptCount val="14"/>
                <c:pt idx="0">
                  <c:v>61.3</c:v>
                </c:pt>
                <c:pt idx="1">
                  <c:v>64</c:v>
                </c:pt>
                <c:pt idx="2">
                  <c:v>63.5</c:v>
                </c:pt>
                <c:pt idx="3">
                  <c:v>61.4</c:v>
                </c:pt>
                <c:pt idx="4">
                  <c:v>63.3</c:v>
                </c:pt>
                <c:pt idx="5">
                  <c:v>61.1</c:v>
                </c:pt>
                <c:pt idx="6">
                  <c:v>62.8</c:v>
                </c:pt>
                <c:pt idx="7">
                  <c:v>62.3</c:v>
                </c:pt>
                <c:pt idx="8">
                  <c:v>61.1</c:v>
                </c:pt>
                <c:pt idx="9">
                  <c:v>62.5</c:v>
                </c:pt>
                <c:pt idx="10">
                  <c:v>62.4</c:v>
                </c:pt>
                <c:pt idx="11">
                  <c:v>61</c:v>
                </c:pt>
                <c:pt idx="12">
                  <c:v>60.7</c:v>
                </c:pt>
                <c:pt idx="13">
                  <c:v>60.6</c:v>
                </c:pt>
              </c:numCache>
            </c:numRef>
          </c:val>
          <c:smooth val="0"/>
        </c:ser>
        <c:ser>
          <c:idx val="2"/>
          <c:order val="2"/>
          <c:tx>
            <c:strRef>
              <c:f>'03_11'!$A$35</c:f>
              <c:strCache>
                <c:ptCount val="1"/>
                <c:pt idx="0">
                  <c:v>Poland</c:v>
                </c:pt>
              </c:strCache>
            </c:strRef>
          </c:tx>
          <c:cat>
            <c:numRef>
              <c:f>'03_11'!$B$32:$O$32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'03_11'!$B$35:$O$35</c:f>
              <c:numCache>
                <c:formatCode>General</c:formatCode>
                <c:ptCount val="14"/>
                <c:pt idx="0">
                  <c:v>58.5</c:v>
                </c:pt>
                <c:pt idx="1">
                  <c:v>59.1</c:v>
                </c:pt>
                <c:pt idx="2">
                  <c:v>59.1</c:v>
                </c:pt>
                <c:pt idx="3">
                  <c:v>59.2</c:v>
                </c:pt>
                <c:pt idx="4">
                  <c:v>59.8</c:v>
                </c:pt>
                <c:pt idx="5">
                  <c:v>60.1</c:v>
                </c:pt>
                <c:pt idx="6">
                  <c:v>61.3</c:v>
                </c:pt>
                <c:pt idx="7">
                  <c:v>60.6</c:v>
                </c:pt>
                <c:pt idx="8">
                  <c:v>60.5</c:v>
                </c:pt>
                <c:pt idx="9">
                  <c:v>60.9</c:v>
                </c:pt>
                <c:pt idx="10">
                  <c:v>60.3</c:v>
                </c:pt>
                <c:pt idx="11">
                  <c:v>60.7</c:v>
                </c:pt>
                <c:pt idx="12">
                  <c:v>60.8</c:v>
                </c:pt>
                <c:pt idx="13">
                  <c:v>61.7</c:v>
                </c:pt>
              </c:numCache>
            </c:numRef>
          </c:val>
          <c:smooth val="0"/>
        </c:ser>
        <c:dLbls>
          <c:showLegendKey val="0"/>
          <c:showVal val="0"/>
          <c:showCatName val="0"/>
          <c:showSerName val="0"/>
          <c:showPercent val="0"/>
          <c:showBubbleSize val="0"/>
        </c:dLbls>
        <c:marker val="1"/>
        <c:smooth val="0"/>
        <c:axId val="124495744"/>
        <c:axId val="124497280"/>
      </c:lineChart>
      <c:catAx>
        <c:axId val="124495744"/>
        <c:scaling>
          <c:orientation val="minMax"/>
        </c:scaling>
        <c:delete val="0"/>
        <c:axPos val="b"/>
        <c:numFmt formatCode="General" sourceLinked="1"/>
        <c:majorTickMark val="out"/>
        <c:minorTickMark val="none"/>
        <c:tickLblPos val="nextTo"/>
        <c:crossAx val="124497280"/>
        <c:crosses val="autoZero"/>
        <c:auto val="1"/>
        <c:lblAlgn val="ctr"/>
        <c:lblOffset val="100"/>
        <c:noMultiLvlLbl val="0"/>
      </c:catAx>
      <c:valAx>
        <c:axId val="1244972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4495744"/>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Healthy life years at birth by sex, 2010-2023 (Year)</a:t>
            </a:r>
            <a:endParaRPr sz="1200" b="0"/>
          </a:p>
          <a:p>
            <a:pPr>
              <a:defRPr sz="1400">
                <a:latin typeface="Calibri"/>
                <a:ea typeface="Calibri"/>
                <a:cs typeface="Calibri"/>
              </a:defRPr>
            </a:pPr>
            <a:r>
              <a:rPr sz="1200" b="0"/>
              <a:t>SDG ind 03_11: freq=Annual, sex=Females, indic_he=Healthy life years in absolute value at birth</a:t>
            </a:r>
          </a:p>
        </c:rich>
      </c:tx>
      <c:overlay val="0"/>
    </c:title>
    <c:autoTitleDeleted val="0"/>
    <c:plotArea>
      <c:layout/>
      <c:lineChart>
        <c:grouping val="standard"/>
        <c:varyColors val="0"/>
        <c:ser>
          <c:idx val="0"/>
          <c:order val="0"/>
          <c:tx>
            <c:strRef>
              <c:f>'03_11'!$A$43</c:f>
              <c:strCache>
                <c:ptCount val="1"/>
                <c:pt idx="0">
                  <c:v>European Union - 27 countries (from 2020)</c:v>
                </c:pt>
              </c:strCache>
            </c:strRef>
          </c:tx>
          <c:cat>
            <c:numRef>
              <c:f>'03_11'!$B$42:$O$42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'03_11'!$B$43:$O$43</c:f>
              <c:numCache>
                <c:formatCode>General</c:formatCode>
                <c:ptCount val="14"/>
                <c:pt idx="0">
                  <c:v>62.2</c:v>
                </c:pt>
                <c:pt idx="1">
                  <c:v>61.7</c:v>
                </c:pt>
                <c:pt idx="2">
                  <c:v>61.7</c:v>
                </c:pt>
                <c:pt idx="3">
                  <c:v>61.1</c:v>
                </c:pt>
                <c:pt idx="4">
                  <c:v>61.4</c:v>
                </c:pt>
                <c:pt idx="5">
                  <c:v>63.3</c:v>
                </c:pt>
                <c:pt idx="6">
                  <c:v>64.400000000000006</c:v>
                </c:pt>
                <c:pt idx="7">
                  <c:v>64.3</c:v>
                </c:pt>
                <c:pt idx="8">
                  <c:v>64.2</c:v>
                </c:pt>
                <c:pt idx="9">
                  <c:v>65.099999999999994</c:v>
                </c:pt>
                <c:pt idx="10">
                  <c:v>64.5</c:v>
                </c:pt>
                <c:pt idx="11">
                  <c:v>64.2</c:v>
                </c:pt>
                <c:pt idx="12">
                  <c:v>62.8</c:v>
                </c:pt>
                <c:pt idx="13">
                  <c:v>63.3</c:v>
                </c:pt>
              </c:numCache>
            </c:numRef>
          </c:val>
          <c:smooth val="0"/>
        </c:ser>
        <c:ser>
          <c:idx val="1"/>
          <c:order val="1"/>
          <c:tx>
            <c:strRef>
              <c:f>'03_11'!$A$44</c:f>
              <c:strCache>
                <c:ptCount val="1"/>
                <c:pt idx="0">
                  <c:v>Netherlands</c:v>
                </c:pt>
              </c:strCache>
            </c:strRef>
          </c:tx>
          <c:cat>
            <c:numRef>
              <c:f>'03_11'!$B$42:$O$42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'03_11'!$B$44:$O$44</c:f>
              <c:numCache>
                <c:formatCode>General</c:formatCode>
                <c:ptCount val="14"/>
                <c:pt idx="0">
                  <c:v>60.2</c:v>
                </c:pt>
                <c:pt idx="1">
                  <c:v>59</c:v>
                </c:pt>
                <c:pt idx="2">
                  <c:v>58.9</c:v>
                </c:pt>
                <c:pt idx="3">
                  <c:v>57.5</c:v>
                </c:pt>
                <c:pt idx="4">
                  <c:v>59</c:v>
                </c:pt>
                <c:pt idx="5">
                  <c:v>57.2</c:v>
                </c:pt>
                <c:pt idx="6">
                  <c:v>57.8</c:v>
                </c:pt>
                <c:pt idx="7">
                  <c:v>57.6</c:v>
                </c:pt>
                <c:pt idx="8">
                  <c:v>57.2</c:v>
                </c:pt>
                <c:pt idx="9">
                  <c:v>59.4</c:v>
                </c:pt>
                <c:pt idx="10">
                  <c:v>59.6</c:v>
                </c:pt>
                <c:pt idx="11">
                  <c:v>59.6</c:v>
                </c:pt>
                <c:pt idx="12">
                  <c:v>56.3</c:v>
                </c:pt>
                <c:pt idx="13">
                  <c:v>57.5</c:v>
                </c:pt>
              </c:numCache>
            </c:numRef>
          </c:val>
          <c:smooth val="0"/>
        </c:ser>
        <c:ser>
          <c:idx val="2"/>
          <c:order val="2"/>
          <c:tx>
            <c:strRef>
              <c:f>'03_11'!$A$45</c:f>
              <c:strCache>
                <c:ptCount val="1"/>
                <c:pt idx="0">
                  <c:v>Poland</c:v>
                </c:pt>
              </c:strCache>
            </c:strRef>
          </c:tx>
          <c:cat>
            <c:numRef>
              <c:f>'03_11'!$B$42:$O$42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'03_11'!$B$45:$O$45</c:f>
              <c:numCache>
                <c:formatCode>General</c:formatCode>
                <c:ptCount val="14"/>
                <c:pt idx="0">
                  <c:v>62.3</c:v>
                </c:pt>
                <c:pt idx="1">
                  <c:v>63.2</c:v>
                </c:pt>
                <c:pt idx="2">
                  <c:v>62.8</c:v>
                </c:pt>
                <c:pt idx="3">
                  <c:v>62.7</c:v>
                </c:pt>
                <c:pt idx="4">
                  <c:v>62.7</c:v>
                </c:pt>
                <c:pt idx="5">
                  <c:v>63.2</c:v>
                </c:pt>
                <c:pt idx="6">
                  <c:v>64.599999999999994</c:v>
                </c:pt>
                <c:pt idx="7">
                  <c:v>63.5</c:v>
                </c:pt>
                <c:pt idx="8">
                  <c:v>64.3</c:v>
                </c:pt>
                <c:pt idx="9">
                  <c:v>64.099999999999994</c:v>
                </c:pt>
                <c:pt idx="10">
                  <c:v>64.3</c:v>
                </c:pt>
                <c:pt idx="11">
                  <c:v>64.599999999999994</c:v>
                </c:pt>
                <c:pt idx="12">
                  <c:v>64.099999999999994</c:v>
                </c:pt>
                <c:pt idx="13">
                  <c:v>64.400000000000006</c:v>
                </c:pt>
              </c:numCache>
            </c:numRef>
          </c:val>
          <c:smooth val="0"/>
        </c:ser>
        <c:dLbls>
          <c:showLegendKey val="0"/>
          <c:showVal val="0"/>
          <c:showCatName val="0"/>
          <c:showSerName val="0"/>
          <c:showPercent val="0"/>
          <c:showBubbleSize val="0"/>
        </c:dLbls>
        <c:marker val="1"/>
        <c:smooth val="0"/>
        <c:axId val="125216256"/>
        <c:axId val="125217792"/>
      </c:lineChart>
      <c:catAx>
        <c:axId val="125216256"/>
        <c:scaling>
          <c:orientation val="minMax"/>
        </c:scaling>
        <c:delete val="0"/>
        <c:axPos val="b"/>
        <c:numFmt formatCode="General" sourceLinked="1"/>
        <c:majorTickMark val="out"/>
        <c:minorTickMark val="none"/>
        <c:tickLblPos val="nextTo"/>
        <c:crossAx val="125217792"/>
        <c:crosses val="autoZero"/>
        <c:auto val="1"/>
        <c:lblAlgn val="ctr"/>
        <c:lblOffset val="100"/>
        <c:noMultiLvlLbl val="0"/>
      </c:catAx>
      <c:valAx>
        <c:axId val="1252177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5216256"/>
        <c:crosses val="autoZero"/>
        <c:crossBetween val="between"/>
      </c:valAx>
    </c:plotArea>
    <c:legend>
      <c:legendPos val="b"/>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people with good or very good perceived health by sex, 2010-2025 (Percentage)</a:t>
            </a:r>
            <a:endParaRPr lang="en-US" sz="1200" b="0"/>
          </a:p>
          <a:p>
            <a:pPr>
              <a:defRPr sz="1400">
                <a:latin typeface="Calibri"/>
                <a:ea typeface="Calibri"/>
                <a:cs typeface="Calibri"/>
              </a:defRPr>
            </a:pPr>
            <a:r>
              <a:rPr lang="en-US" sz="1200" b="0"/>
              <a:t>SDG ind 03_20: freq=Annual, quantile=Total, age=16 years or over</a:t>
            </a:r>
          </a:p>
          <a:p>
            <a:pPr>
              <a:defRPr sz="1400">
                <a:latin typeface="Calibri"/>
                <a:ea typeface="Calibri"/>
                <a:cs typeface="Calibri"/>
              </a:defRPr>
            </a:pPr>
            <a:r>
              <a:rPr lang="en-US" sz="1200" b="0"/>
              <a:t>sex=Total, levels=Very good or good</a:t>
            </a:r>
          </a:p>
        </c:rich>
      </c:tx>
      <c:layout/>
      <c:overlay val="0"/>
    </c:title>
    <c:autoTitleDeleted val="0"/>
    <c:plotArea>
      <c:layout/>
      <c:lineChart>
        <c:grouping val="standard"/>
        <c:varyColors val="0"/>
        <c:ser>
          <c:idx val="0"/>
          <c:order val="0"/>
          <c:tx>
            <c:strRef>
              <c:f>'03_20'!$A$23</c:f>
              <c:strCache>
                <c:ptCount val="1"/>
                <c:pt idx="0">
                  <c:v>European Union - 27 countries (from 2020)</c:v>
                </c:pt>
              </c:strCache>
            </c:strRef>
          </c:tx>
          <c:cat>
            <c:numRef>
              <c:f>'03_20'!$B$22:$Q$22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'03_20'!$B$23:$Q$23</c:f>
              <c:numCache>
                <c:formatCode>General</c:formatCode>
                <c:ptCount val="16"/>
                <c:pt idx="0">
                  <c:v>66.8</c:v>
                </c:pt>
                <c:pt idx="1">
                  <c:v>66.7</c:v>
                </c:pt>
                <c:pt idx="2">
                  <c:v>67.3</c:v>
                </c:pt>
                <c:pt idx="3">
                  <c:v>66.5</c:v>
                </c:pt>
                <c:pt idx="4">
                  <c:v>67.3</c:v>
                </c:pt>
                <c:pt idx="5">
                  <c:v>66.7</c:v>
                </c:pt>
                <c:pt idx="6">
                  <c:v>67.5</c:v>
                </c:pt>
                <c:pt idx="7">
                  <c:v>69</c:v>
                </c:pt>
                <c:pt idx="8">
                  <c:v>68.599999999999994</c:v>
                </c:pt>
                <c:pt idx="9">
                  <c:v>68.599999999999994</c:v>
                </c:pt>
                <c:pt idx="10">
                  <c:v>68.900000000000006</c:v>
                </c:pt>
                <c:pt idx="11">
                  <c:v>69</c:v>
                </c:pt>
                <c:pt idx="12">
                  <c:v>67.8</c:v>
                </c:pt>
                <c:pt idx="13">
                  <c:v>67.900000000000006</c:v>
                </c:pt>
                <c:pt idx="14">
                  <c:v>68.5</c:v>
                </c:pt>
                <c:pt idx="15">
                  <c:v>0</c:v>
                </c:pt>
              </c:numCache>
            </c:numRef>
          </c:val>
          <c:smooth val="0"/>
        </c:ser>
        <c:ser>
          <c:idx val="1"/>
          <c:order val="1"/>
          <c:tx>
            <c:strRef>
              <c:f>'03_20'!$A$24</c:f>
              <c:strCache>
                <c:ptCount val="1"/>
                <c:pt idx="0">
                  <c:v>Netherlands</c:v>
                </c:pt>
              </c:strCache>
            </c:strRef>
          </c:tx>
          <c:cat>
            <c:numRef>
              <c:f>'03_20'!$B$22:$Q$22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'03_20'!$B$24:$Q$24</c:f>
              <c:numCache>
                <c:formatCode>General</c:formatCode>
                <c:ptCount val="16"/>
                <c:pt idx="0">
                  <c:v>77.900000000000006</c:v>
                </c:pt>
                <c:pt idx="1">
                  <c:v>76.400000000000006</c:v>
                </c:pt>
                <c:pt idx="2">
                  <c:v>75.7</c:v>
                </c:pt>
                <c:pt idx="3">
                  <c:v>75.5</c:v>
                </c:pt>
                <c:pt idx="4">
                  <c:v>77.3</c:v>
                </c:pt>
                <c:pt idx="5">
                  <c:v>76.2</c:v>
                </c:pt>
                <c:pt idx="6">
                  <c:v>75.900000000000006</c:v>
                </c:pt>
                <c:pt idx="7">
                  <c:v>76.099999999999994</c:v>
                </c:pt>
                <c:pt idx="8">
                  <c:v>75.7</c:v>
                </c:pt>
                <c:pt idx="9">
                  <c:v>74.8</c:v>
                </c:pt>
                <c:pt idx="10">
                  <c:v>77.900000000000006</c:v>
                </c:pt>
                <c:pt idx="11">
                  <c:v>73.2</c:v>
                </c:pt>
                <c:pt idx="12">
                  <c:v>71.2</c:v>
                </c:pt>
                <c:pt idx="13">
                  <c:v>69.5</c:v>
                </c:pt>
                <c:pt idx="14">
                  <c:v>69.8</c:v>
                </c:pt>
                <c:pt idx="15">
                  <c:v>68.599999999999994</c:v>
                </c:pt>
              </c:numCache>
            </c:numRef>
          </c:val>
          <c:smooth val="0"/>
        </c:ser>
        <c:ser>
          <c:idx val="2"/>
          <c:order val="2"/>
          <c:tx>
            <c:strRef>
              <c:f>'03_20'!$A$25</c:f>
              <c:strCache>
                <c:ptCount val="1"/>
                <c:pt idx="0">
                  <c:v>Poland</c:v>
                </c:pt>
              </c:strCache>
            </c:strRef>
          </c:tx>
          <c:cat>
            <c:numRef>
              <c:f>'03_20'!$B$22:$Q$22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'03_20'!$B$25:$Q$25</c:f>
              <c:numCache>
                <c:formatCode>General</c:formatCode>
                <c:ptCount val="16"/>
                <c:pt idx="0">
                  <c:v>57.9</c:v>
                </c:pt>
                <c:pt idx="1">
                  <c:v>57.8</c:v>
                </c:pt>
                <c:pt idx="2">
                  <c:v>57.8</c:v>
                </c:pt>
                <c:pt idx="3">
                  <c:v>58.4</c:v>
                </c:pt>
                <c:pt idx="4">
                  <c:v>58.3</c:v>
                </c:pt>
                <c:pt idx="5">
                  <c:v>57.9</c:v>
                </c:pt>
                <c:pt idx="6">
                  <c:v>58.5</c:v>
                </c:pt>
                <c:pt idx="7">
                  <c:v>58.9</c:v>
                </c:pt>
                <c:pt idx="8">
                  <c:v>59.2</c:v>
                </c:pt>
                <c:pt idx="9">
                  <c:v>59.9</c:v>
                </c:pt>
                <c:pt idx="10">
                  <c:v>61.6</c:v>
                </c:pt>
                <c:pt idx="11">
                  <c:v>64.400000000000006</c:v>
                </c:pt>
                <c:pt idx="12">
                  <c:v>62.3</c:v>
                </c:pt>
                <c:pt idx="13">
                  <c:v>62.7</c:v>
                </c:pt>
                <c:pt idx="14">
                  <c:v>64.3</c:v>
                </c:pt>
                <c:pt idx="15">
                  <c:v>64.2</c:v>
                </c:pt>
              </c:numCache>
            </c:numRef>
          </c:val>
          <c:smooth val="0"/>
        </c:ser>
        <c:ser>
          <c:idx val="3"/>
          <c:order val="3"/>
          <c:tx>
            <c:strRef>
              <c:f>'03_20'!$A$26</c:f>
              <c:strCache>
                <c:ptCount val="1"/>
                <c:pt idx="0">
                  <c:v>Serbia</c:v>
                </c:pt>
              </c:strCache>
            </c:strRef>
          </c:tx>
          <c:cat>
            <c:numRef>
              <c:f>'03_20'!$B$22:$Q$22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'03_20'!$B$26:$Q$26</c:f>
              <c:numCache>
                <c:formatCode>General</c:formatCode>
                <c:ptCount val="16"/>
                <c:pt idx="0">
                  <c:v>0</c:v>
                </c:pt>
                <c:pt idx="1">
                  <c:v>0</c:v>
                </c:pt>
                <c:pt idx="2">
                  <c:v>0</c:v>
                </c:pt>
                <c:pt idx="3">
                  <c:v>49.5</c:v>
                </c:pt>
                <c:pt idx="4">
                  <c:v>57.4</c:v>
                </c:pt>
                <c:pt idx="5">
                  <c:v>56.8</c:v>
                </c:pt>
                <c:pt idx="6">
                  <c:v>57.2</c:v>
                </c:pt>
                <c:pt idx="7">
                  <c:v>54.5</c:v>
                </c:pt>
                <c:pt idx="8">
                  <c:v>56.4</c:v>
                </c:pt>
                <c:pt idx="9">
                  <c:v>57.8</c:v>
                </c:pt>
                <c:pt idx="10">
                  <c:v>62.7</c:v>
                </c:pt>
                <c:pt idx="11">
                  <c:v>62.6</c:v>
                </c:pt>
                <c:pt idx="12">
                  <c:v>64.5</c:v>
                </c:pt>
                <c:pt idx="13">
                  <c:v>63.4</c:v>
                </c:pt>
                <c:pt idx="14">
                  <c:v>64.2</c:v>
                </c:pt>
                <c:pt idx="15">
                  <c:v>0</c:v>
                </c:pt>
              </c:numCache>
            </c:numRef>
          </c:val>
          <c:smooth val="0"/>
        </c:ser>
        <c:dLbls>
          <c:showLegendKey val="0"/>
          <c:showVal val="0"/>
          <c:showCatName val="0"/>
          <c:showSerName val="0"/>
          <c:showPercent val="0"/>
          <c:showBubbleSize val="0"/>
        </c:dLbls>
        <c:marker val="1"/>
        <c:smooth val="0"/>
        <c:axId val="125448576"/>
        <c:axId val="125450112"/>
      </c:lineChart>
      <c:catAx>
        <c:axId val="125448576"/>
        <c:scaling>
          <c:orientation val="minMax"/>
        </c:scaling>
        <c:delete val="0"/>
        <c:axPos val="b"/>
        <c:numFmt formatCode="General" sourceLinked="1"/>
        <c:majorTickMark val="out"/>
        <c:minorTickMark val="none"/>
        <c:tickLblPos val="nextTo"/>
        <c:crossAx val="125450112"/>
        <c:crosses val="autoZero"/>
        <c:auto val="1"/>
        <c:lblAlgn val="ctr"/>
        <c:lblOffset val="100"/>
        <c:noMultiLvlLbl val="0"/>
      </c:catAx>
      <c:valAx>
        <c:axId val="1254501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5448576"/>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people with good or very good perceived health by sex, 2010-2025 (Percentage)</a:t>
            </a:r>
            <a:endParaRPr lang="en-US" sz="1200" b="0"/>
          </a:p>
          <a:p>
            <a:pPr>
              <a:defRPr sz="1400">
                <a:latin typeface="Calibri"/>
                <a:ea typeface="Calibri"/>
                <a:cs typeface="Calibri"/>
              </a:defRPr>
            </a:pPr>
            <a:r>
              <a:rPr lang="en-US" sz="1200" b="0"/>
              <a:t>SDG ind 03_20: freq=Annual, quantile=Total, age=16 years or over</a:t>
            </a:r>
          </a:p>
          <a:p>
            <a:pPr>
              <a:defRPr sz="1400">
                <a:latin typeface="Calibri"/>
                <a:ea typeface="Calibri"/>
                <a:cs typeface="Calibri"/>
              </a:defRPr>
            </a:pPr>
            <a:r>
              <a:rPr lang="en-US" sz="1200" b="0"/>
              <a:t>sex=Males, levels=Very good or good</a:t>
            </a:r>
          </a:p>
        </c:rich>
      </c:tx>
      <c:layout/>
      <c:overlay val="0"/>
    </c:title>
    <c:autoTitleDeleted val="0"/>
    <c:plotArea>
      <c:layout/>
      <c:lineChart>
        <c:grouping val="standard"/>
        <c:varyColors val="0"/>
        <c:ser>
          <c:idx val="0"/>
          <c:order val="0"/>
          <c:tx>
            <c:strRef>
              <c:f>'03_20'!$A$34</c:f>
              <c:strCache>
                <c:ptCount val="1"/>
                <c:pt idx="0">
                  <c:v>European Union - 27 countries (from 2020)</c:v>
                </c:pt>
              </c:strCache>
            </c:strRef>
          </c:tx>
          <c:cat>
            <c:numRef>
              <c:f>'03_20'!$B$33:$Q$33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'03_20'!$B$34:$Q$34</c:f>
              <c:numCache>
                <c:formatCode>General</c:formatCode>
                <c:ptCount val="16"/>
                <c:pt idx="0">
                  <c:v>69.8</c:v>
                </c:pt>
                <c:pt idx="1">
                  <c:v>69.599999999999994</c:v>
                </c:pt>
                <c:pt idx="2">
                  <c:v>70.400000000000006</c:v>
                </c:pt>
                <c:pt idx="3">
                  <c:v>70</c:v>
                </c:pt>
                <c:pt idx="4">
                  <c:v>70.400000000000006</c:v>
                </c:pt>
                <c:pt idx="5">
                  <c:v>69.7</c:v>
                </c:pt>
                <c:pt idx="6">
                  <c:v>70.3</c:v>
                </c:pt>
                <c:pt idx="7">
                  <c:v>71.7</c:v>
                </c:pt>
                <c:pt idx="8">
                  <c:v>71.3</c:v>
                </c:pt>
                <c:pt idx="9">
                  <c:v>71.099999999999994</c:v>
                </c:pt>
                <c:pt idx="10">
                  <c:v>71.400000000000006</c:v>
                </c:pt>
                <c:pt idx="11">
                  <c:v>71.599999999999994</c:v>
                </c:pt>
                <c:pt idx="12">
                  <c:v>70.3</c:v>
                </c:pt>
                <c:pt idx="13">
                  <c:v>70.5</c:v>
                </c:pt>
                <c:pt idx="14">
                  <c:v>71</c:v>
                </c:pt>
                <c:pt idx="15">
                  <c:v>0</c:v>
                </c:pt>
              </c:numCache>
            </c:numRef>
          </c:val>
          <c:smooth val="0"/>
        </c:ser>
        <c:ser>
          <c:idx val="1"/>
          <c:order val="1"/>
          <c:tx>
            <c:strRef>
              <c:f>'03_20'!$A$35</c:f>
              <c:strCache>
                <c:ptCount val="1"/>
                <c:pt idx="0">
                  <c:v>Netherlands</c:v>
                </c:pt>
              </c:strCache>
            </c:strRef>
          </c:tx>
          <c:cat>
            <c:numRef>
              <c:f>'03_20'!$B$33:$Q$33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'03_20'!$B$35:$Q$35</c:f>
              <c:numCache>
                <c:formatCode>General</c:formatCode>
                <c:ptCount val="16"/>
                <c:pt idx="0">
                  <c:v>80.3</c:v>
                </c:pt>
                <c:pt idx="1">
                  <c:v>79.599999999999994</c:v>
                </c:pt>
                <c:pt idx="2">
                  <c:v>79.5</c:v>
                </c:pt>
                <c:pt idx="3">
                  <c:v>79.599999999999994</c:v>
                </c:pt>
                <c:pt idx="4">
                  <c:v>80.599999999999994</c:v>
                </c:pt>
                <c:pt idx="5">
                  <c:v>80.099999999999994</c:v>
                </c:pt>
                <c:pt idx="6">
                  <c:v>78.599999999999994</c:v>
                </c:pt>
                <c:pt idx="7">
                  <c:v>79</c:v>
                </c:pt>
                <c:pt idx="8">
                  <c:v>78.3</c:v>
                </c:pt>
                <c:pt idx="9">
                  <c:v>77.2</c:v>
                </c:pt>
                <c:pt idx="10">
                  <c:v>80.3</c:v>
                </c:pt>
                <c:pt idx="11">
                  <c:v>73.8</c:v>
                </c:pt>
                <c:pt idx="12">
                  <c:v>73.599999999999994</c:v>
                </c:pt>
                <c:pt idx="13">
                  <c:v>71.8</c:v>
                </c:pt>
                <c:pt idx="14">
                  <c:v>71.2</c:v>
                </c:pt>
                <c:pt idx="15">
                  <c:v>70.2</c:v>
                </c:pt>
              </c:numCache>
            </c:numRef>
          </c:val>
          <c:smooth val="0"/>
        </c:ser>
        <c:ser>
          <c:idx val="2"/>
          <c:order val="2"/>
          <c:tx>
            <c:strRef>
              <c:f>'03_20'!$A$36</c:f>
              <c:strCache>
                <c:ptCount val="1"/>
                <c:pt idx="0">
                  <c:v>Poland</c:v>
                </c:pt>
              </c:strCache>
            </c:strRef>
          </c:tx>
          <c:cat>
            <c:numRef>
              <c:f>'03_20'!$B$33:$Q$33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'03_20'!$B$36:$Q$36</c:f>
              <c:numCache>
                <c:formatCode>General</c:formatCode>
                <c:ptCount val="16"/>
                <c:pt idx="0">
                  <c:v>61.5</c:v>
                </c:pt>
                <c:pt idx="1">
                  <c:v>61.1</c:v>
                </c:pt>
                <c:pt idx="2">
                  <c:v>61.6</c:v>
                </c:pt>
                <c:pt idx="3">
                  <c:v>62.4</c:v>
                </c:pt>
                <c:pt idx="4">
                  <c:v>61.6</c:v>
                </c:pt>
                <c:pt idx="5">
                  <c:v>61.5</c:v>
                </c:pt>
                <c:pt idx="6">
                  <c:v>62</c:v>
                </c:pt>
                <c:pt idx="7">
                  <c:v>62.3</c:v>
                </c:pt>
                <c:pt idx="8">
                  <c:v>61.9</c:v>
                </c:pt>
                <c:pt idx="9">
                  <c:v>63</c:v>
                </c:pt>
                <c:pt idx="10">
                  <c:v>64.599999999999994</c:v>
                </c:pt>
                <c:pt idx="11">
                  <c:v>67.900000000000006</c:v>
                </c:pt>
                <c:pt idx="12">
                  <c:v>66</c:v>
                </c:pt>
                <c:pt idx="13">
                  <c:v>66.099999999999994</c:v>
                </c:pt>
                <c:pt idx="14">
                  <c:v>67.5</c:v>
                </c:pt>
                <c:pt idx="15">
                  <c:v>67.900000000000006</c:v>
                </c:pt>
              </c:numCache>
            </c:numRef>
          </c:val>
          <c:smooth val="0"/>
        </c:ser>
        <c:ser>
          <c:idx val="3"/>
          <c:order val="3"/>
          <c:tx>
            <c:strRef>
              <c:f>'03_20'!$A$37</c:f>
              <c:strCache>
                <c:ptCount val="1"/>
                <c:pt idx="0">
                  <c:v>Serbia</c:v>
                </c:pt>
              </c:strCache>
            </c:strRef>
          </c:tx>
          <c:cat>
            <c:numRef>
              <c:f>'03_20'!$B$33:$Q$33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'03_20'!$B$37:$Q$37</c:f>
              <c:numCache>
                <c:formatCode>General</c:formatCode>
                <c:ptCount val="16"/>
                <c:pt idx="0">
                  <c:v>0</c:v>
                </c:pt>
                <c:pt idx="1">
                  <c:v>0</c:v>
                </c:pt>
                <c:pt idx="2">
                  <c:v>0</c:v>
                </c:pt>
                <c:pt idx="3">
                  <c:v>54</c:v>
                </c:pt>
                <c:pt idx="4">
                  <c:v>61.6</c:v>
                </c:pt>
                <c:pt idx="5">
                  <c:v>60.8</c:v>
                </c:pt>
                <c:pt idx="6">
                  <c:v>60.8</c:v>
                </c:pt>
                <c:pt idx="7">
                  <c:v>58.5</c:v>
                </c:pt>
                <c:pt idx="8">
                  <c:v>59.8</c:v>
                </c:pt>
                <c:pt idx="9">
                  <c:v>62.6</c:v>
                </c:pt>
                <c:pt idx="10">
                  <c:v>66.7</c:v>
                </c:pt>
                <c:pt idx="11">
                  <c:v>65.7</c:v>
                </c:pt>
                <c:pt idx="12">
                  <c:v>68.2</c:v>
                </c:pt>
                <c:pt idx="13">
                  <c:v>66.8</c:v>
                </c:pt>
                <c:pt idx="14">
                  <c:v>68</c:v>
                </c:pt>
                <c:pt idx="15">
                  <c:v>0</c:v>
                </c:pt>
              </c:numCache>
            </c:numRef>
          </c:val>
          <c:smooth val="0"/>
        </c:ser>
        <c:dLbls>
          <c:showLegendKey val="0"/>
          <c:showVal val="0"/>
          <c:showCatName val="0"/>
          <c:showSerName val="0"/>
          <c:showPercent val="0"/>
          <c:showBubbleSize val="0"/>
        </c:dLbls>
        <c:marker val="1"/>
        <c:smooth val="0"/>
        <c:axId val="126334848"/>
        <c:axId val="126336384"/>
      </c:lineChart>
      <c:catAx>
        <c:axId val="126334848"/>
        <c:scaling>
          <c:orientation val="minMax"/>
        </c:scaling>
        <c:delete val="0"/>
        <c:axPos val="b"/>
        <c:numFmt formatCode="General" sourceLinked="1"/>
        <c:majorTickMark val="out"/>
        <c:minorTickMark val="none"/>
        <c:tickLblPos val="nextTo"/>
        <c:crossAx val="126336384"/>
        <c:crosses val="autoZero"/>
        <c:auto val="1"/>
        <c:lblAlgn val="ctr"/>
        <c:lblOffset val="100"/>
        <c:noMultiLvlLbl val="0"/>
      </c:catAx>
      <c:valAx>
        <c:axId val="1263363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6334848"/>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people with good or very good perceived health by sex, 2010-2025 (Percentage)</a:t>
            </a:r>
            <a:endParaRPr sz="1200" b="0"/>
          </a:p>
          <a:p>
            <a:pPr>
              <a:defRPr sz="1400">
                <a:latin typeface="Calibri"/>
                <a:ea typeface="Calibri"/>
                <a:cs typeface="Calibri"/>
              </a:defRPr>
            </a:pPr>
            <a:r>
              <a:rPr sz="1200" b="0"/>
              <a:t>SDG ind 03_20: freq=Annual, quantile=Total, age=16 years or over</a:t>
            </a:r>
          </a:p>
          <a:p>
            <a:pPr>
              <a:defRPr sz="1400">
                <a:latin typeface="Calibri"/>
                <a:ea typeface="Calibri"/>
                <a:cs typeface="Calibri"/>
              </a:defRPr>
            </a:pPr>
            <a:r>
              <a:rPr sz="1200" b="0"/>
              <a:t>sex=Females, levels=Very good or good</a:t>
            </a:r>
          </a:p>
        </c:rich>
      </c:tx>
      <c:overlay val="0"/>
    </c:title>
    <c:autoTitleDeleted val="0"/>
    <c:plotArea>
      <c:layout/>
      <c:lineChart>
        <c:grouping val="standard"/>
        <c:varyColors val="0"/>
        <c:ser>
          <c:idx val="0"/>
          <c:order val="0"/>
          <c:tx>
            <c:strRef>
              <c:f>'03_20'!$A$45</c:f>
              <c:strCache>
                <c:ptCount val="1"/>
                <c:pt idx="0">
                  <c:v>European Union - 27 countries (from 2020)</c:v>
                </c:pt>
              </c:strCache>
            </c:strRef>
          </c:tx>
          <c:cat>
            <c:numRef>
              <c:f>'03_20'!$B$44:$Q$44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'03_20'!$B$45:$Q$45</c:f>
              <c:numCache>
                <c:formatCode>General</c:formatCode>
                <c:ptCount val="16"/>
                <c:pt idx="0">
                  <c:v>63.9</c:v>
                </c:pt>
                <c:pt idx="1">
                  <c:v>64</c:v>
                </c:pt>
                <c:pt idx="2">
                  <c:v>64.5</c:v>
                </c:pt>
                <c:pt idx="3">
                  <c:v>63.3</c:v>
                </c:pt>
                <c:pt idx="4">
                  <c:v>64.400000000000006</c:v>
                </c:pt>
                <c:pt idx="5">
                  <c:v>64.099999999999994</c:v>
                </c:pt>
                <c:pt idx="6">
                  <c:v>64.900000000000006</c:v>
                </c:pt>
                <c:pt idx="7">
                  <c:v>66.400000000000006</c:v>
                </c:pt>
                <c:pt idx="8">
                  <c:v>66.099999999999994</c:v>
                </c:pt>
                <c:pt idx="9">
                  <c:v>66.3</c:v>
                </c:pt>
                <c:pt idx="10">
                  <c:v>66.5</c:v>
                </c:pt>
                <c:pt idx="11">
                  <c:v>66.599999999999994</c:v>
                </c:pt>
                <c:pt idx="12">
                  <c:v>65.400000000000006</c:v>
                </c:pt>
                <c:pt idx="13">
                  <c:v>65.400000000000006</c:v>
                </c:pt>
                <c:pt idx="14">
                  <c:v>66.099999999999994</c:v>
                </c:pt>
                <c:pt idx="15">
                  <c:v>0</c:v>
                </c:pt>
              </c:numCache>
            </c:numRef>
          </c:val>
          <c:smooth val="0"/>
        </c:ser>
        <c:ser>
          <c:idx val="1"/>
          <c:order val="1"/>
          <c:tx>
            <c:strRef>
              <c:f>'03_20'!$A$46</c:f>
              <c:strCache>
                <c:ptCount val="1"/>
                <c:pt idx="0">
                  <c:v>Netherlands</c:v>
                </c:pt>
              </c:strCache>
            </c:strRef>
          </c:tx>
          <c:cat>
            <c:numRef>
              <c:f>'03_20'!$B$44:$Q$44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'03_20'!$B$46:$Q$46</c:f>
              <c:numCache>
                <c:formatCode>General</c:formatCode>
                <c:ptCount val="16"/>
                <c:pt idx="0">
                  <c:v>75.7</c:v>
                </c:pt>
                <c:pt idx="1">
                  <c:v>73.5</c:v>
                </c:pt>
                <c:pt idx="2">
                  <c:v>72.099999999999994</c:v>
                </c:pt>
                <c:pt idx="3">
                  <c:v>71.5</c:v>
                </c:pt>
                <c:pt idx="4">
                  <c:v>74.2</c:v>
                </c:pt>
                <c:pt idx="5">
                  <c:v>72.599999999999994</c:v>
                </c:pt>
                <c:pt idx="6">
                  <c:v>73.3</c:v>
                </c:pt>
                <c:pt idx="7">
                  <c:v>73.3</c:v>
                </c:pt>
                <c:pt idx="8">
                  <c:v>73.099999999999994</c:v>
                </c:pt>
                <c:pt idx="9">
                  <c:v>72.599999999999994</c:v>
                </c:pt>
                <c:pt idx="10">
                  <c:v>75.599999999999994</c:v>
                </c:pt>
                <c:pt idx="11">
                  <c:v>72.599999999999994</c:v>
                </c:pt>
                <c:pt idx="12">
                  <c:v>68.8</c:v>
                </c:pt>
                <c:pt idx="13">
                  <c:v>67.3</c:v>
                </c:pt>
                <c:pt idx="14">
                  <c:v>68.5</c:v>
                </c:pt>
                <c:pt idx="15">
                  <c:v>67.099999999999994</c:v>
                </c:pt>
              </c:numCache>
            </c:numRef>
          </c:val>
          <c:smooth val="0"/>
        </c:ser>
        <c:ser>
          <c:idx val="2"/>
          <c:order val="2"/>
          <c:tx>
            <c:strRef>
              <c:f>'03_20'!$A$47</c:f>
              <c:strCache>
                <c:ptCount val="1"/>
                <c:pt idx="0">
                  <c:v>Poland</c:v>
                </c:pt>
              </c:strCache>
            </c:strRef>
          </c:tx>
          <c:cat>
            <c:numRef>
              <c:f>'03_20'!$B$44:$Q$44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'03_20'!$B$47:$Q$47</c:f>
              <c:numCache>
                <c:formatCode>General</c:formatCode>
                <c:ptCount val="16"/>
                <c:pt idx="0">
                  <c:v>54.8</c:v>
                </c:pt>
                <c:pt idx="1">
                  <c:v>54.9</c:v>
                </c:pt>
                <c:pt idx="2">
                  <c:v>54.5</c:v>
                </c:pt>
                <c:pt idx="3">
                  <c:v>54.9</c:v>
                </c:pt>
                <c:pt idx="4">
                  <c:v>55.3</c:v>
                </c:pt>
                <c:pt idx="5">
                  <c:v>54.9</c:v>
                </c:pt>
                <c:pt idx="6">
                  <c:v>55.6</c:v>
                </c:pt>
                <c:pt idx="7">
                  <c:v>56.1</c:v>
                </c:pt>
                <c:pt idx="8">
                  <c:v>56.9</c:v>
                </c:pt>
                <c:pt idx="9">
                  <c:v>57.3</c:v>
                </c:pt>
                <c:pt idx="10">
                  <c:v>59.1</c:v>
                </c:pt>
                <c:pt idx="11">
                  <c:v>61.4</c:v>
                </c:pt>
                <c:pt idx="12">
                  <c:v>59.2</c:v>
                </c:pt>
                <c:pt idx="13">
                  <c:v>60</c:v>
                </c:pt>
                <c:pt idx="14">
                  <c:v>61.6</c:v>
                </c:pt>
                <c:pt idx="15">
                  <c:v>61.2</c:v>
                </c:pt>
              </c:numCache>
            </c:numRef>
          </c:val>
          <c:smooth val="0"/>
        </c:ser>
        <c:ser>
          <c:idx val="3"/>
          <c:order val="3"/>
          <c:tx>
            <c:strRef>
              <c:f>'03_20'!$A$48</c:f>
              <c:strCache>
                <c:ptCount val="1"/>
                <c:pt idx="0">
                  <c:v>Serbia</c:v>
                </c:pt>
              </c:strCache>
            </c:strRef>
          </c:tx>
          <c:cat>
            <c:numRef>
              <c:f>'03_20'!$B$44:$Q$44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'03_20'!$B$48:$Q$48</c:f>
              <c:numCache>
                <c:formatCode>General</c:formatCode>
                <c:ptCount val="16"/>
                <c:pt idx="0">
                  <c:v>0</c:v>
                </c:pt>
                <c:pt idx="1">
                  <c:v>0</c:v>
                </c:pt>
                <c:pt idx="2">
                  <c:v>0</c:v>
                </c:pt>
                <c:pt idx="3">
                  <c:v>45.7</c:v>
                </c:pt>
                <c:pt idx="4">
                  <c:v>53.4</c:v>
                </c:pt>
                <c:pt idx="5">
                  <c:v>53.1</c:v>
                </c:pt>
                <c:pt idx="6">
                  <c:v>53.7</c:v>
                </c:pt>
                <c:pt idx="7">
                  <c:v>50.8</c:v>
                </c:pt>
                <c:pt idx="8">
                  <c:v>53.2</c:v>
                </c:pt>
                <c:pt idx="9">
                  <c:v>53.4</c:v>
                </c:pt>
                <c:pt idx="10">
                  <c:v>59</c:v>
                </c:pt>
                <c:pt idx="11">
                  <c:v>59.7</c:v>
                </c:pt>
                <c:pt idx="12">
                  <c:v>61</c:v>
                </c:pt>
                <c:pt idx="13">
                  <c:v>60.2</c:v>
                </c:pt>
                <c:pt idx="14">
                  <c:v>60.7</c:v>
                </c:pt>
                <c:pt idx="15">
                  <c:v>0</c:v>
                </c:pt>
              </c:numCache>
            </c:numRef>
          </c:val>
          <c:smooth val="0"/>
        </c:ser>
        <c:dLbls>
          <c:showLegendKey val="0"/>
          <c:showVal val="0"/>
          <c:showCatName val="0"/>
          <c:showSerName val="0"/>
          <c:showPercent val="0"/>
          <c:showBubbleSize val="0"/>
        </c:dLbls>
        <c:marker val="1"/>
        <c:smooth val="0"/>
        <c:axId val="125280640"/>
        <c:axId val="125295232"/>
      </c:lineChart>
      <c:catAx>
        <c:axId val="125280640"/>
        <c:scaling>
          <c:orientation val="minMax"/>
        </c:scaling>
        <c:delete val="0"/>
        <c:axPos val="b"/>
        <c:numFmt formatCode="General" sourceLinked="1"/>
        <c:majorTickMark val="out"/>
        <c:minorTickMark val="none"/>
        <c:tickLblPos val="nextTo"/>
        <c:crossAx val="125295232"/>
        <c:crosses val="autoZero"/>
        <c:auto val="1"/>
        <c:lblAlgn val="ctr"/>
        <c:lblOffset val="100"/>
        <c:noMultiLvlLbl val="0"/>
      </c:catAx>
      <c:valAx>
        <c:axId val="1252952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5280640"/>
        <c:crosses val="autoZero"/>
        <c:crossBetween val="between"/>
      </c:valAx>
    </c:plotArea>
    <c:legend>
      <c:legendPos val="b"/>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Smoking prevalence by sex, 2012-2023 (Percentage of total population)</a:t>
            </a:r>
            <a:endParaRPr lang="en-US" sz="1200" b="0"/>
          </a:p>
          <a:p>
            <a:pPr>
              <a:defRPr sz="1400">
                <a:latin typeface="Calibri"/>
                <a:ea typeface="Calibri"/>
                <a:cs typeface="Calibri"/>
              </a:defRPr>
            </a:pPr>
            <a:r>
              <a:rPr lang="en-US" sz="1200" b="0"/>
              <a:t>SDG ind 03_30: freq=Annual, age=15 years or over, sex=Total</a:t>
            </a:r>
          </a:p>
        </c:rich>
      </c:tx>
      <c:layout/>
      <c:overlay val="0"/>
    </c:title>
    <c:autoTitleDeleted val="0"/>
    <c:plotArea>
      <c:layout/>
      <c:lineChart>
        <c:grouping val="standard"/>
        <c:varyColors val="0"/>
        <c:ser>
          <c:idx val="0"/>
          <c:order val="0"/>
          <c:tx>
            <c:strRef>
              <c:f>'03_30'!$A$23</c:f>
              <c:strCache>
                <c:ptCount val="1"/>
                <c:pt idx="0">
                  <c:v>European Union - 27 countries (from 2020)</c:v>
                </c:pt>
              </c:strCache>
            </c:strRef>
          </c:tx>
          <c:cat>
            <c:numRef>
              <c:f>'03_30'!$B$22:$F$22</c:f>
              <c:numCache>
                <c:formatCode>General</c:formatCode>
                <c:ptCount val="5"/>
                <c:pt idx="0">
                  <c:v>2012</c:v>
                </c:pt>
                <c:pt idx="1">
                  <c:v>2014</c:v>
                </c:pt>
                <c:pt idx="2">
                  <c:v>2017</c:v>
                </c:pt>
                <c:pt idx="3">
                  <c:v>2020</c:v>
                </c:pt>
                <c:pt idx="4">
                  <c:v>2023</c:v>
                </c:pt>
              </c:numCache>
            </c:numRef>
          </c:cat>
          <c:val>
            <c:numRef>
              <c:f>'03_30'!$B$23:$F$23</c:f>
              <c:numCache>
                <c:formatCode>General</c:formatCode>
                <c:ptCount val="5"/>
                <c:pt idx="0">
                  <c:v>28</c:v>
                </c:pt>
                <c:pt idx="1">
                  <c:v>27</c:v>
                </c:pt>
                <c:pt idx="2">
                  <c:v>27</c:v>
                </c:pt>
                <c:pt idx="3">
                  <c:v>25</c:v>
                </c:pt>
                <c:pt idx="4">
                  <c:v>24</c:v>
                </c:pt>
              </c:numCache>
            </c:numRef>
          </c:val>
          <c:smooth val="0"/>
        </c:ser>
        <c:ser>
          <c:idx val="1"/>
          <c:order val="1"/>
          <c:tx>
            <c:strRef>
              <c:f>'03_30'!$A$24</c:f>
              <c:strCache>
                <c:ptCount val="1"/>
                <c:pt idx="0">
                  <c:v>Netherlands</c:v>
                </c:pt>
              </c:strCache>
            </c:strRef>
          </c:tx>
          <c:cat>
            <c:numRef>
              <c:f>'03_30'!$B$22:$F$22</c:f>
              <c:numCache>
                <c:formatCode>General</c:formatCode>
                <c:ptCount val="5"/>
                <c:pt idx="0">
                  <c:v>2012</c:v>
                </c:pt>
                <c:pt idx="1">
                  <c:v>2014</c:v>
                </c:pt>
                <c:pt idx="2">
                  <c:v>2017</c:v>
                </c:pt>
                <c:pt idx="3">
                  <c:v>2020</c:v>
                </c:pt>
                <c:pt idx="4">
                  <c:v>2023</c:v>
                </c:pt>
              </c:numCache>
            </c:numRef>
          </c:cat>
          <c:val>
            <c:numRef>
              <c:f>'03_30'!$B$24:$F$24</c:f>
              <c:numCache>
                <c:formatCode>General</c:formatCode>
                <c:ptCount val="5"/>
                <c:pt idx="0">
                  <c:v>23</c:v>
                </c:pt>
                <c:pt idx="1">
                  <c:v>23</c:v>
                </c:pt>
                <c:pt idx="2">
                  <c:v>19</c:v>
                </c:pt>
                <c:pt idx="3">
                  <c:v>12</c:v>
                </c:pt>
                <c:pt idx="4">
                  <c:v>11</c:v>
                </c:pt>
              </c:numCache>
            </c:numRef>
          </c:val>
          <c:smooth val="0"/>
        </c:ser>
        <c:ser>
          <c:idx val="2"/>
          <c:order val="2"/>
          <c:tx>
            <c:strRef>
              <c:f>'03_30'!$A$25</c:f>
              <c:strCache>
                <c:ptCount val="1"/>
                <c:pt idx="0">
                  <c:v>Poland</c:v>
                </c:pt>
              </c:strCache>
            </c:strRef>
          </c:tx>
          <c:cat>
            <c:numRef>
              <c:f>'03_30'!$B$22:$F$22</c:f>
              <c:numCache>
                <c:formatCode>General</c:formatCode>
                <c:ptCount val="5"/>
                <c:pt idx="0">
                  <c:v>2012</c:v>
                </c:pt>
                <c:pt idx="1">
                  <c:v>2014</c:v>
                </c:pt>
                <c:pt idx="2">
                  <c:v>2017</c:v>
                </c:pt>
                <c:pt idx="3">
                  <c:v>2020</c:v>
                </c:pt>
                <c:pt idx="4">
                  <c:v>2023</c:v>
                </c:pt>
              </c:numCache>
            </c:numRef>
          </c:cat>
          <c:val>
            <c:numRef>
              <c:f>'03_30'!$B$25:$F$25</c:f>
              <c:numCache>
                <c:formatCode>General</c:formatCode>
                <c:ptCount val="5"/>
                <c:pt idx="0">
                  <c:v>32</c:v>
                </c:pt>
                <c:pt idx="1">
                  <c:v>28</c:v>
                </c:pt>
                <c:pt idx="2">
                  <c:v>30</c:v>
                </c:pt>
                <c:pt idx="3">
                  <c:v>26</c:v>
                </c:pt>
                <c:pt idx="4">
                  <c:v>27</c:v>
                </c:pt>
              </c:numCache>
            </c:numRef>
          </c:val>
          <c:smooth val="0"/>
        </c:ser>
        <c:dLbls>
          <c:showLegendKey val="0"/>
          <c:showVal val="0"/>
          <c:showCatName val="0"/>
          <c:showSerName val="0"/>
          <c:showPercent val="0"/>
          <c:showBubbleSize val="0"/>
        </c:dLbls>
        <c:marker val="1"/>
        <c:smooth val="0"/>
        <c:axId val="125402112"/>
        <c:axId val="125412096"/>
      </c:lineChart>
      <c:catAx>
        <c:axId val="125402112"/>
        <c:scaling>
          <c:orientation val="minMax"/>
        </c:scaling>
        <c:delete val="0"/>
        <c:axPos val="b"/>
        <c:numFmt formatCode="General" sourceLinked="1"/>
        <c:majorTickMark val="out"/>
        <c:minorTickMark val="none"/>
        <c:tickLblPos val="nextTo"/>
        <c:crossAx val="125412096"/>
        <c:crosses val="autoZero"/>
        <c:auto val="1"/>
        <c:lblAlgn val="ctr"/>
        <c:lblOffset val="100"/>
        <c:noMultiLvlLbl val="0"/>
      </c:catAx>
      <c:valAx>
        <c:axId val="1254120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5402112"/>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Smoking prevalence by sex, 2012-2023 (Percentage of total population)</a:t>
            </a:r>
            <a:endParaRPr lang="en-US" sz="1200" b="0"/>
          </a:p>
          <a:p>
            <a:pPr>
              <a:defRPr sz="1400">
                <a:latin typeface="Calibri"/>
                <a:ea typeface="Calibri"/>
                <a:cs typeface="Calibri"/>
              </a:defRPr>
            </a:pPr>
            <a:r>
              <a:rPr lang="en-US" sz="1200" b="0"/>
              <a:t>SDG ind 03_30: freq=Annual, age=15 years or over, sex=Males</a:t>
            </a:r>
          </a:p>
        </c:rich>
      </c:tx>
      <c:layout/>
      <c:overlay val="0"/>
    </c:title>
    <c:autoTitleDeleted val="0"/>
    <c:plotArea>
      <c:layout/>
      <c:lineChart>
        <c:grouping val="standard"/>
        <c:varyColors val="0"/>
        <c:ser>
          <c:idx val="0"/>
          <c:order val="0"/>
          <c:tx>
            <c:strRef>
              <c:f>'03_30'!$A$33</c:f>
              <c:strCache>
                <c:ptCount val="1"/>
                <c:pt idx="0">
                  <c:v>European Union - 27 countries (from 2020)</c:v>
                </c:pt>
              </c:strCache>
            </c:strRef>
          </c:tx>
          <c:cat>
            <c:numRef>
              <c:f>'03_30'!$B$32:$F$32</c:f>
              <c:numCache>
                <c:formatCode>General</c:formatCode>
                <c:ptCount val="5"/>
                <c:pt idx="0">
                  <c:v>2012</c:v>
                </c:pt>
                <c:pt idx="1">
                  <c:v>2014</c:v>
                </c:pt>
                <c:pt idx="2">
                  <c:v>2017</c:v>
                </c:pt>
                <c:pt idx="3">
                  <c:v>2020</c:v>
                </c:pt>
                <c:pt idx="4">
                  <c:v>2023</c:v>
                </c:pt>
              </c:numCache>
            </c:numRef>
          </c:cat>
          <c:val>
            <c:numRef>
              <c:f>'03_30'!$B$33:$F$33</c:f>
              <c:numCache>
                <c:formatCode>General</c:formatCode>
                <c:ptCount val="5"/>
                <c:pt idx="0">
                  <c:v>33</c:v>
                </c:pt>
                <c:pt idx="1">
                  <c:v>32</c:v>
                </c:pt>
                <c:pt idx="2">
                  <c:v>32</c:v>
                </c:pt>
                <c:pt idx="3">
                  <c:v>28</c:v>
                </c:pt>
                <c:pt idx="4">
                  <c:v>28</c:v>
                </c:pt>
              </c:numCache>
            </c:numRef>
          </c:val>
          <c:smooth val="0"/>
        </c:ser>
        <c:ser>
          <c:idx val="1"/>
          <c:order val="1"/>
          <c:tx>
            <c:strRef>
              <c:f>'03_30'!$A$34</c:f>
              <c:strCache>
                <c:ptCount val="1"/>
                <c:pt idx="0">
                  <c:v>Netherlands</c:v>
                </c:pt>
              </c:strCache>
            </c:strRef>
          </c:tx>
          <c:cat>
            <c:numRef>
              <c:f>'03_30'!$B$32:$F$32</c:f>
              <c:numCache>
                <c:formatCode>General</c:formatCode>
                <c:ptCount val="5"/>
                <c:pt idx="0">
                  <c:v>2012</c:v>
                </c:pt>
                <c:pt idx="1">
                  <c:v>2014</c:v>
                </c:pt>
                <c:pt idx="2">
                  <c:v>2017</c:v>
                </c:pt>
                <c:pt idx="3">
                  <c:v>2020</c:v>
                </c:pt>
                <c:pt idx="4">
                  <c:v>2023</c:v>
                </c:pt>
              </c:numCache>
            </c:numRef>
          </c:cat>
          <c:val>
            <c:numRef>
              <c:f>'03_30'!$B$34:$F$34</c:f>
              <c:numCache>
                <c:formatCode>General</c:formatCode>
                <c:ptCount val="5"/>
                <c:pt idx="0">
                  <c:v>28</c:v>
                </c:pt>
                <c:pt idx="1">
                  <c:v>26</c:v>
                </c:pt>
                <c:pt idx="2">
                  <c:v>22</c:v>
                </c:pt>
                <c:pt idx="3">
                  <c:v>13</c:v>
                </c:pt>
                <c:pt idx="4">
                  <c:v>13</c:v>
                </c:pt>
              </c:numCache>
            </c:numRef>
          </c:val>
          <c:smooth val="0"/>
        </c:ser>
        <c:ser>
          <c:idx val="2"/>
          <c:order val="2"/>
          <c:tx>
            <c:strRef>
              <c:f>'03_30'!$A$35</c:f>
              <c:strCache>
                <c:ptCount val="1"/>
                <c:pt idx="0">
                  <c:v>Poland</c:v>
                </c:pt>
              </c:strCache>
            </c:strRef>
          </c:tx>
          <c:cat>
            <c:numRef>
              <c:f>'03_30'!$B$32:$F$32</c:f>
              <c:numCache>
                <c:formatCode>General</c:formatCode>
                <c:ptCount val="5"/>
                <c:pt idx="0">
                  <c:v>2012</c:v>
                </c:pt>
                <c:pt idx="1">
                  <c:v>2014</c:v>
                </c:pt>
                <c:pt idx="2">
                  <c:v>2017</c:v>
                </c:pt>
                <c:pt idx="3">
                  <c:v>2020</c:v>
                </c:pt>
                <c:pt idx="4">
                  <c:v>2023</c:v>
                </c:pt>
              </c:numCache>
            </c:numRef>
          </c:cat>
          <c:val>
            <c:numRef>
              <c:f>'03_30'!$B$35:$F$35</c:f>
              <c:numCache>
                <c:formatCode>General</c:formatCode>
                <c:ptCount val="5"/>
                <c:pt idx="0">
                  <c:v>38</c:v>
                </c:pt>
                <c:pt idx="1">
                  <c:v>33</c:v>
                </c:pt>
                <c:pt idx="2">
                  <c:v>33</c:v>
                </c:pt>
                <c:pt idx="3">
                  <c:v>32</c:v>
                </c:pt>
                <c:pt idx="4">
                  <c:v>34</c:v>
                </c:pt>
              </c:numCache>
            </c:numRef>
          </c:val>
          <c:smooth val="0"/>
        </c:ser>
        <c:dLbls>
          <c:showLegendKey val="0"/>
          <c:showVal val="0"/>
          <c:showCatName val="0"/>
          <c:showSerName val="0"/>
          <c:showPercent val="0"/>
          <c:showBubbleSize val="0"/>
        </c:dLbls>
        <c:marker val="1"/>
        <c:smooth val="0"/>
        <c:axId val="131110400"/>
        <c:axId val="131111936"/>
      </c:lineChart>
      <c:catAx>
        <c:axId val="131110400"/>
        <c:scaling>
          <c:orientation val="minMax"/>
        </c:scaling>
        <c:delete val="0"/>
        <c:axPos val="b"/>
        <c:numFmt formatCode="General" sourceLinked="1"/>
        <c:majorTickMark val="out"/>
        <c:minorTickMark val="none"/>
        <c:tickLblPos val="nextTo"/>
        <c:crossAx val="131111936"/>
        <c:crosses val="autoZero"/>
        <c:auto val="1"/>
        <c:lblAlgn val="ctr"/>
        <c:lblOffset val="100"/>
        <c:noMultiLvlLbl val="0"/>
      </c:catAx>
      <c:valAx>
        <c:axId val="1311119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1110400"/>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Smoking prevalence by sex, 2012-2023 (Percentage of total population)</a:t>
            </a:r>
            <a:endParaRPr sz="1200" b="0"/>
          </a:p>
          <a:p>
            <a:pPr>
              <a:defRPr sz="1400">
                <a:latin typeface="Calibri"/>
                <a:ea typeface="Calibri"/>
                <a:cs typeface="Calibri"/>
              </a:defRPr>
            </a:pPr>
            <a:r>
              <a:rPr sz="1200" b="0"/>
              <a:t>SDG ind 03_30: freq=Annual, age=15 years or over, sex=Females</a:t>
            </a:r>
          </a:p>
        </c:rich>
      </c:tx>
      <c:overlay val="0"/>
    </c:title>
    <c:autoTitleDeleted val="0"/>
    <c:plotArea>
      <c:layout/>
      <c:lineChart>
        <c:grouping val="standard"/>
        <c:varyColors val="0"/>
        <c:ser>
          <c:idx val="0"/>
          <c:order val="0"/>
          <c:tx>
            <c:strRef>
              <c:f>'03_30'!$A$43</c:f>
              <c:strCache>
                <c:ptCount val="1"/>
                <c:pt idx="0">
                  <c:v>European Union - 27 countries (from 2020)</c:v>
                </c:pt>
              </c:strCache>
            </c:strRef>
          </c:tx>
          <c:cat>
            <c:numRef>
              <c:f>'03_30'!$B$42:$F$42</c:f>
              <c:numCache>
                <c:formatCode>General</c:formatCode>
                <c:ptCount val="5"/>
                <c:pt idx="0">
                  <c:v>2012</c:v>
                </c:pt>
                <c:pt idx="1">
                  <c:v>2014</c:v>
                </c:pt>
                <c:pt idx="2">
                  <c:v>2017</c:v>
                </c:pt>
                <c:pt idx="3">
                  <c:v>2020</c:v>
                </c:pt>
                <c:pt idx="4">
                  <c:v>2023</c:v>
                </c:pt>
              </c:numCache>
            </c:numRef>
          </c:cat>
          <c:val>
            <c:numRef>
              <c:f>'03_30'!$B$43:$F$43</c:f>
              <c:numCache>
                <c:formatCode>General</c:formatCode>
                <c:ptCount val="5"/>
                <c:pt idx="0">
                  <c:v>23</c:v>
                </c:pt>
                <c:pt idx="1">
                  <c:v>22</c:v>
                </c:pt>
                <c:pt idx="2">
                  <c:v>23</c:v>
                </c:pt>
                <c:pt idx="3">
                  <c:v>22</c:v>
                </c:pt>
                <c:pt idx="4">
                  <c:v>21</c:v>
                </c:pt>
              </c:numCache>
            </c:numRef>
          </c:val>
          <c:smooth val="0"/>
        </c:ser>
        <c:ser>
          <c:idx val="1"/>
          <c:order val="1"/>
          <c:tx>
            <c:strRef>
              <c:f>'03_30'!$A$44</c:f>
              <c:strCache>
                <c:ptCount val="1"/>
                <c:pt idx="0">
                  <c:v>Netherlands</c:v>
                </c:pt>
              </c:strCache>
            </c:strRef>
          </c:tx>
          <c:cat>
            <c:numRef>
              <c:f>'03_30'!$B$42:$F$42</c:f>
              <c:numCache>
                <c:formatCode>General</c:formatCode>
                <c:ptCount val="5"/>
                <c:pt idx="0">
                  <c:v>2012</c:v>
                </c:pt>
                <c:pt idx="1">
                  <c:v>2014</c:v>
                </c:pt>
                <c:pt idx="2">
                  <c:v>2017</c:v>
                </c:pt>
                <c:pt idx="3">
                  <c:v>2020</c:v>
                </c:pt>
                <c:pt idx="4">
                  <c:v>2023</c:v>
                </c:pt>
              </c:numCache>
            </c:numRef>
          </c:cat>
          <c:val>
            <c:numRef>
              <c:f>'03_30'!$B$44:$F$44</c:f>
              <c:numCache>
                <c:formatCode>General</c:formatCode>
                <c:ptCount val="5"/>
                <c:pt idx="0">
                  <c:v>19</c:v>
                </c:pt>
                <c:pt idx="1">
                  <c:v>19</c:v>
                </c:pt>
                <c:pt idx="2">
                  <c:v>17</c:v>
                </c:pt>
                <c:pt idx="3">
                  <c:v>11</c:v>
                </c:pt>
                <c:pt idx="4">
                  <c:v>10</c:v>
                </c:pt>
              </c:numCache>
            </c:numRef>
          </c:val>
          <c:smooth val="0"/>
        </c:ser>
        <c:ser>
          <c:idx val="2"/>
          <c:order val="2"/>
          <c:tx>
            <c:strRef>
              <c:f>'03_30'!$A$45</c:f>
              <c:strCache>
                <c:ptCount val="1"/>
                <c:pt idx="0">
                  <c:v>Poland</c:v>
                </c:pt>
              </c:strCache>
            </c:strRef>
          </c:tx>
          <c:cat>
            <c:numRef>
              <c:f>'03_30'!$B$42:$F$42</c:f>
              <c:numCache>
                <c:formatCode>General</c:formatCode>
                <c:ptCount val="5"/>
                <c:pt idx="0">
                  <c:v>2012</c:v>
                </c:pt>
                <c:pt idx="1">
                  <c:v>2014</c:v>
                </c:pt>
                <c:pt idx="2">
                  <c:v>2017</c:v>
                </c:pt>
                <c:pt idx="3">
                  <c:v>2020</c:v>
                </c:pt>
                <c:pt idx="4">
                  <c:v>2023</c:v>
                </c:pt>
              </c:numCache>
            </c:numRef>
          </c:cat>
          <c:val>
            <c:numRef>
              <c:f>'03_30'!$B$45:$F$45</c:f>
              <c:numCache>
                <c:formatCode>General</c:formatCode>
                <c:ptCount val="5"/>
                <c:pt idx="0">
                  <c:v>26</c:v>
                </c:pt>
                <c:pt idx="1">
                  <c:v>24</c:v>
                </c:pt>
                <c:pt idx="2">
                  <c:v>26</c:v>
                </c:pt>
                <c:pt idx="3">
                  <c:v>20</c:v>
                </c:pt>
                <c:pt idx="4">
                  <c:v>21</c:v>
                </c:pt>
              </c:numCache>
            </c:numRef>
          </c:val>
          <c:smooth val="0"/>
        </c:ser>
        <c:dLbls>
          <c:showLegendKey val="0"/>
          <c:showVal val="0"/>
          <c:showCatName val="0"/>
          <c:showSerName val="0"/>
          <c:showPercent val="0"/>
          <c:showBubbleSize val="0"/>
        </c:dLbls>
        <c:marker val="1"/>
        <c:smooth val="0"/>
        <c:axId val="131631360"/>
        <c:axId val="131719168"/>
      </c:lineChart>
      <c:catAx>
        <c:axId val="131631360"/>
        <c:scaling>
          <c:orientation val="minMax"/>
        </c:scaling>
        <c:delete val="0"/>
        <c:axPos val="b"/>
        <c:numFmt formatCode="General" sourceLinked="1"/>
        <c:majorTickMark val="out"/>
        <c:minorTickMark val="none"/>
        <c:tickLblPos val="nextTo"/>
        <c:crossAx val="131719168"/>
        <c:crosses val="autoZero"/>
        <c:auto val="1"/>
        <c:lblAlgn val="ctr"/>
        <c:lblOffset val="100"/>
        <c:noMultiLvlLbl val="0"/>
      </c:catAx>
      <c:valAx>
        <c:axId val="1317191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1631360"/>
        <c:crosses val="autoZero"/>
        <c:crossBetween val="between"/>
      </c:valAx>
    </c:plotArea>
    <c:legend>
      <c:legendPos val="b"/>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Standardised preventable and treatable mortality, 2011-2023 (Rate)</a:t>
            </a:r>
            <a:endParaRPr lang="en-US" sz="1200" b="0"/>
          </a:p>
          <a:p>
            <a:pPr>
              <a:defRPr sz="1400">
                <a:latin typeface="Calibri"/>
                <a:ea typeface="Calibri"/>
                <a:cs typeface="Calibri"/>
              </a:defRPr>
            </a:pPr>
            <a:r>
              <a:rPr lang="en-US" sz="1200" b="0"/>
              <a:t>SDG ind 03_42: freq=Annual, mortalit=Total, sex=Total, icd10=Total</a:t>
            </a:r>
          </a:p>
        </c:rich>
      </c:tx>
      <c:layout/>
      <c:overlay val="0"/>
    </c:title>
    <c:autoTitleDeleted val="0"/>
    <c:plotArea>
      <c:layout/>
      <c:lineChart>
        <c:grouping val="standard"/>
        <c:varyColors val="0"/>
        <c:ser>
          <c:idx val="0"/>
          <c:order val="0"/>
          <c:tx>
            <c:strRef>
              <c:f>'03_42'!$A$23</c:f>
              <c:strCache>
                <c:ptCount val="1"/>
                <c:pt idx="0">
                  <c:v>European Union - 27 countries (from 2020)</c:v>
                </c:pt>
              </c:strCache>
            </c:strRef>
          </c:tx>
          <c:cat>
            <c:numRef>
              <c:f>'03_42'!$B$22:$N$22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'03_42'!$B$23:$N$23</c:f>
              <c:numCache>
                <c:formatCode>General</c:formatCode>
                <c:ptCount val="13"/>
                <c:pt idx="0">
                  <c:v>281.35000000000002</c:v>
                </c:pt>
                <c:pt idx="1">
                  <c:v>276.75</c:v>
                </c:pt>
                <c:pt idx="2">
                  <c:v>269.66000000000003</c:v>
                </c:pt>
                <c:pt idx="3">
                  <c:v>260.64999999999998</c:v>
                </c:pt>
                <c:pt idx="4">
                  <c:v>262.14</c:v>
                </c:pt>
                <c:pt idx="5">
                  <c:v>255.64</c:v>
                </c:pt>
                <c:pt idx="6">
                  <c:v>252.09</c:v>
                </c:pt>
                <c:pt idx="7">
                  <c:v>249.88</c:v>
                </c:pt>
                <c:pt idx="8">
                  <c:v>243.16</c:v>
                </c:pt>
                <c:pt idx="9">
                  <c:v>271.62</c:v>
                </c:pt>
                <c:pt idx="10">
                  <c:v>294.10000000000002</c:v>
                </c:pt>
                <c:pt idx="11">
                  <c:v>257.83999999999997</c:v>
                </c:pt>
                <c:pt idx="12">
                  <c:v>237.66</c:v>
                </c:pt>
              </c:numCache>
            </c:numRef>
          </c:val>
          <c:smooth val="0"/>
        </c:ser>
        <c:ser>
          <c:idx val="1"/>
          <c:order val="1"/>
          <c:tx>
            <c:strRef>
              <c:f>'03_42'!$A$24</c:f>
              <c:strCache>
                <c:ptCount val="1"/>
                <c:pt idx="0">
                  <c:v>Netherlands</c:v>
                </c:pt>
              </c:strCache>
            </c:strRef>
          </c:tx>
          <c:cat>
            <c:numRef>
              <c:f>'03_42'!$B$22:$N$22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'03_42'!$B$24:$N$24</c:f>
              <c:numCache>
                <c:formatCode>General</c:formatCode>
                <c:ptCount val="13"/>
                <c:pt idx="0">
                  <c:v>220.45</c:v>
                </c:pt>
                <c:pt idx="1">
                  <c:v>218.25</c:v>
                </c:pt>
                <c:pt idx="2">
                  <c:v>210.35</c:v>
                </c:pt>
                <c:pt idx="3">
                  <c:v>200.87</c:v>
                </c:pt>
                <c:pt idx="4">
                  <c:v>205.98</c:v>
                </c:pt>
                <c:pt idx="5">
                  <c:v>202.84</c:v>
                </c:pt>
                <c:pt idx="6">
                  <c:v>193.19</c:v>
                </c:pt>
                <c:pt idx="7">
                  <c:v>193.33</c:v>
                </c:pt>
                <c:pt idx="8">
                  <c:v>184.97</c:v>
                </c:pt>
                <c:pt idx="9">
                  <c:v>200.43</c:v>
                </c:pt>
                <c:pt idx="10">
                  <c:v>206.26</c:v>
                </c:pt>
                <c:pt idx="11">
                  <c:v>191.91</c:v>
                </c:pt>
                <c:pt idx="12">
                  <c:v>183.07</c:v>
                </c:pt>
              </c:numCache>
            </c:numRef>
          </c:val>
          <c:smooth val="0"/>
        </c:ser>
        <c:ser>
          <c:idx val="2"/>
          <c:order val="2"/>
          <c:tx>
            <c:strRef>
              <c:f>'03_42'!$A$25</c:f>
              <c:strCache>
                <c:ptCount val="1"/>
                <c:pt idx="0">
                  <c:v>Poland</c:v>
                </c:pt>
              </c:strCache>
            </c:strRef>
          </c:tx>
          <c:cat>
            <c:numRef>
              <c:f>'03_42'!$B$22:$N$22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'03_42'!$B$25:$N$25</c:f>
              <c:numCache>
                <c:formatCode>General</c:formatCode>
                <c:ptCount val="13"/>
                <c:pt idx="0">
                  <c:v>395.4</c:v>
                </c:pt>
                <c:pt idx="1">
                  <c:v>389.06</c:v>
                </c:pt>
                <c:pt idx="2">
                  <c:v>377.51</c:v>
                </c:pt>
                <c:pt idx="3">
                  <c:v>355.18</c:v>
                </c:pt>
                <c:pt idx="4">
                  <c:v>352.57</c:v>
                </c:pt>
                <c:pt idx="5">
                  <c:v>348.26</c:v>
                </c:pt>
                <c:pt idx="6">
                  <c:v>351.47</c:v>
                </c:pt>
                <c:pt idx="7">
                  <c:v>355.02</c:v>
                </c:pt>
                <c:pt idx="8">
                  <c:v>352.28</c:v>
                </c:pt>
                <c:pt idx="9">
                  <c:v>418.88</c:v>
                </c:pt>
                <c:pt idx="10">
                  <c:v>481.71</c:v>
                </c:pt>
                <c:pt idx="11">
                  <c:v>383.67</c:v>
                </c:pt>
                <c:pt idx="12">
                  <c:v>341.49</c:v>
                </c:pt>
              </c:numCache>
            </c:numRef>
          </c:val>
          <c:smooth val="0"/>
        </c:ser>
        <c:ser>
          <c:idx val="3"/>
          <c:order val="3"/>
          <c:tx>
            <c:strRef>
              <c:f>'03_42'!$A$26</c:f>
              <c:strCache>
                <c:ptCount val="1"/>
                <c:pt idx="0">
                  <c:v>Serbia</c:v>
                </c:pt>
              </c:strCache>
            </c:strRef>
          </c:tx>
          <c:cat>
            <c:numRef>
              <c:f>'03_42'!$B$22:$N$22</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'03_42'!$B$26:$N$26</c:f>
              <c:numCache>
                <c:formatCode>General</c:formatCode>
                <c:ptCount val="13"/>
                <c:pt idx="0">
                  <c:v>437.03</c:v>
                </c:pt>
                <c:pt idx="1">
                  <c:v>426.2</c:v>
                </c:pt>
                <c:pt idx="2">
                  <c:v>411.26</c:v>
                </c:pt>
                <c:pt idx="3">
                  <c:v>401.92</c:v>
                </c:pt>
                <c:pt idx="4">
                  <c:v>417.53</c:v>
                </c:pt>
                <c:pt idx="5">
                  <c:v>408.12</c:v>
                </c:pt>
                <c:pt idx="6">
                  <c:v>407.04</c:v>
                </c:pt>
                <c:pt idx="7">
                  <c:v>398.66</c:v>
                </c:pt>
                <c:pt idx="8">
                  <c:v>399.84</c:v>
                </c:pt>
                <c:pt idx="9">
                  <c:v>488.65</c:v>
                </c:pt>
                <c:pt idx="10">
                  <c:v>599.24</c:v>
                </c:pt>
                <c:pt idx="11">
                  <c:v>437.37</c:v>
                </c:pt>
                <c:pt idx="12">
                  <c:v>387.04</c:v>
                </c:pt>
              </c:numCache>
            </c:numRef>
          </c:val>
          <c:smooth val="0"/>
        </c:ser>
        <c:dLbls>
          <c:showLegendKey val="0"/>
          <c:showVal val="0"/>
          <c:showCatName val="0"/>
          <c:showSerName val="0"/>
          <c:showPercent val="0"/>
          <c:showBubbleSize val="0"/>
        </c:dLbls>
        <c:marker val="1"/>
        <c:smooth val="0"/>
        <c:axId val="131927424"/>
        <c:axId val="131941504"/>
      </c:lineChart>
      <c:catAx>
        <c:axId val="131927424"/>
        <c:scaling>
          <c:orientation val="minMax"/>
        </c:scaling>
        <c:delete val="0"/>
        <c:axPos val="b"/>
        <c:numFmt formatCode="General" sourceLinked="1"/>
        <c:majorTickMark val="out"/>
        <c:minorTickMark val="none"/>
        <c:tickLblPos val="nextTo"/>
        <c:crossAx val="131941504"/>
        <c:crosses val="autoZero"/>
        <c:auto val="1"/>
        <c:lblAlgn val="ctr"/>
        <c:lblOffset val="100"/>
        <c:noMultiLvlLbl val="0"/>
      </c:catAx>
      <c:valAx>
        <c:axId val="1319415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1927424"/>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at risk of poverty or social exclusion, 2014-2025 (Thousand persons)</a:t>
            </a:r>
            <a:endParaRPr sz="1200" b="0"/>
          </a:p>
          <a:p>
            <a:pPr>
              <a:defRPr sz="1400">
                <a:latin typeface="Calibri"/>
                <a:ea typeface="Calibri"/>
                <a:cs typeface="Calibri"/>
              </a:defRPr>
            </a:pPr>
            <a:r>
              <a:rPr sz="1200" b="0"/>
              <a:t>SDG ind 01_10: freq=Annual, age=Less than 18 years</a:t>
            </a:r>
          </a:p>
        </c:rich>
      </c:tx>
      <c:overlay val="0"/>
    </c:title>
    <c:autoTitleDeleted val="0"/>
    <c:plotArea>
      <c:layout/>
      <c:lineChart>
        <c:grouping val="standard"/>
        <c:varyColors val="0"/>
        <c:ser>
          <c:idx val="0"/>
          <c:order val="0"/>
          <c:tx>
            <c:strRef>
              <c:f>'01_10'!$A$56</c:f>
              <c:strCache>
                <c:ptCount val="1"/>
                <c:pt idx="0">
                  <c:v>European Union - 27 countries (from 2020)</c:v>
                </c:pt>
              </c:strCache>
            </c:strRef>
          </c:tx>
          <c:cat>
            <c:numRef>
              <c:f>'01_10'!$B$55:$M$55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'01_10'!$B$56:$M$56</c:f>
              <c:numCache>
                <c:formatCode>General</c:formatCode>
                <c:ptCount val="12"/>
                <c:pt idx="0">
                  <c:v>0</c:v>
                </c:pt>
                <c:pt idx="1">
                  <c:v>22249</c:v>
                </c:pt>
                <c:pt idx="2">
                  <c:v>22072</c:v>
                </c:pt>
                <c:pt idx="3">
                  <c:v>20432</c:v>
                </c:pt>
                <c:pt idx="4">
                  <c:v>19300</c:v>
                </c:pt>
                <c:pt idx="5">
                  <c:v>19126</c:v>
                </c:pt>
                <c:pt idx="6">
                  <c:v>19455</c:v>
                </c:pt>
                <c:pt idx="7">
                  <c:v>19684</c:v>
                </c:pt>
                <c:pt idx="8">
                  <c:v>20046</c:v>
                </c:pt>
                <c:pt idx="9">
                  <c:v>19965</c:v>
                </c:pt>
                <c:pt idx="10">
                  <c:v>19524</c:v>
                </c:pt>
                <c:pt idx="11">
                  <c:v>0</c:v>
                </c:pt>
              </c:numCache>
            </c:numRef>
          </c:val>
          <c:smooth val="0"/>
        </c:ser>
        <c:ser>
          <c:idx val="1"/>
          <c:order val="1"/>
          <c:tx>
            <c:strRef>
              <c:f>'01_10'!$A$57</c:f>
              <c:strCache>
                <c:ptCount val="1"/>
                <c:pt idx="0">
                  <c:v>Netherlands</c:v>
                </c:pt>
              </c:strCache>
            </c:strRef>
          </c:tx>
          <c:cat>
            <c:numRef>
              <c:f>'01_10'!$B$55:$M$55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'01_10'!$B$57:$M$57</c:f>
              <c:numCache>
                <c:formatCode>General</c:formatCode>
                <c:ptCount val="12"/>
                <c:pt idx="0">
                  <c:v>0</c:v>
                </c:pt>
                <c:pt idx="1">
                  <c:v>603</c:v>
                </c:pt>
                <c:pt idx="2">
                  <c:v>587</c:v>
                </c:pt>
                <c:pt idx="3">
                  <c:v>559</c:v>
                </c:pt>
                <c:pt idx="4">
                  <c:v>511</c:v>
                </c:pt>
                <c:pt idx="5">
                  <c:v>519</c:v>
                </c:pt>
                <c:pt idx="6">
                  <c:v>526</c:v>
                </c:pt>
                <c:pt idx="7">
                  <c:v>493</c:v>
                </c:pt>
                <c:pt idx="8">
                  <c:v>459</c:v>
                </c:pt>
                <c:pt idx="9">
                  <c:v>526</c:v>
                </c:pt>
                <c:pt idx="10">
                  <c:v>518</c:v>
                </c:pt>
                <c:pt idx="11">
                  <c:v>417</c:v>
                </c:pt>
              </c:numCache>
            </c:numRef>
          </c:val>
          <c:smooth val="0"/>
        </c:ser>
        <c:ser>
          <c:idx val="2"/>
          <c:order val="2"/>
          <c:tx>
            <c:strRef>
              <c:f>'01_10'!$A$58</c:f>
              <c:strCache>
                <c:ptCount val="1"/>
                <c:pt idx="0">
                  <c:v>Poland</c:v>
                </c:pt>
              </c:strCache>
            </c:strRef>
          </c:tx>
          <c:cat>
            <c:numRef>
              <c:f>'01_10'!$B$55:$M$55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'01_10'!$B$58:$M$58</c:f>
              <c:numCache>
                <c:formatCode>General</c:formatCode>
                <c:ptCount val="12"/>
                <c:pt idx="0">
                  <c:v>0</c:v>
                </c:pt>
                <c:pt idx="1">
                  <c:v>1840</c:v>
                </c:pt>
                <c:pt idx="2">
                  <c:v>1603</c:v>
                </c:pt>
                <c:pt idx="3">
                  <c:v>1197</c:v>
                </c:pt>
                <c:pt idx="4">
                  <c:v>1142</c:v>
                </c:pt>
                <c:pt idx="5">
                  <c:v>1089</c:v>
                </c:pt>
                <c:pt idx="6">
                  <c:v>1096</c:v>
                </c:pt>
                <c:pt idx="7">
                  <c:v>1140</c:v>
                </c:pt>
                <c:pt idx="8">
                  <c:v>1138</c:v>
                </c:pt>
                <c:pt idx="9">
                  <c:v>1136</c:v>
                </c:pt>
                <c:pt idx="10">
                  <c:v>1070</c:v>
                </c:pt>
                <c:pt idx="11">
                  <c:v>1022</c:v>
                </c:pt>
              </c:numCache>
            </c:numRef>
          </c:val>
          <c:smooth val="0"/>
        </c:ser>
        <c:ser>
          <c:idx val="3"/>
          <c:order val="3"/>
          <c:tx>
            <c:strRef>
              <c:f>'01_10'!$A$59</c:f>
              <c:strCache>
                <c:ptCount val="1"/>
                <c:pt idx="0">
                  <c:v>Serbia</c:v>
                </c:pt>
              </c:strCache>
            </c:strRef>
          </c:tx>
          <c:cat>
            <c:numRef>
              <c:f>'01_10'!$B$55:$M$55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'01_10'!$B$59:$M$59</c:f>
              <c:numCache>
                <c:formatCode>General</c:formatCode>
                <c:ptCount val="12"/>
                <c:pt idx="0">
                  <c:v>0</c:v>
                </c:pt>
                <c:pt idx="1">
                  <c:v>516</c:v>
                </c:pt>
                <c:pt idx="2">
                  <c:v>427</c:v>
                </c:pt>
                <c:pt idx="3">
                  <c:v>493</c:v>
                </c:pt>
                <c:pt idx="4">
                  <c:v>433</c:v>
                </c:pt>
                <c:pt idx="5">
                  <c:v>397</c:v>
                </c:pt>
                <c:pt idx="6">
                  <c:v>373</c:v>
                </c:pt>
                <c:pt idx="7">
                  <c:v>317</c:v>
                </c:pt>
                <c:pt idx="8">
                  <c:v>324</c:v>
                </c:pt>
                <c:pt idx="9">
                  <c:v>293</c:v>
                </c:pt>
                <c:pt idx="10">
                  <c:v>272</c:v>
                </c:pt>
                <c:pt idx="11">
                  <c:v>0</c:v>
                </c:pt>
              </c:numCache>
            </c:numRef>
          </c:val>
          <c:smooth val="0"/>
        </c:ser>
        <c:dLbls>
          <c:showLegendKey val="0"/>
          <c:showVal val="0"/>
          <c:showCatName val="0"/>
          <c:showSerName val="0"/>
          <c:showPercent val="0"/>
          <c:showBubbleSize val="0"/>
        </c:dLbls>
        <c:marker val="1"/>
        <c:smooth val="0"/>
        <c:axId val="113072000"/>
        <c:axId val="113073536"/>
      </c:lineChart>
      <c:catAx>
        <c:axId val="113072000"/>
        <c:scaling>
          <c:orientation val="minMax"/>
        </c:scaling>
        <c:delete val="0"/>
        <c:axPos val="b"/>
        <c:numFmt formatCode="General" sourceLinked="1"/>
        <c:majorTickMark val="out"/>
        <c:minorTickMark val="none"/>
        <c:tickLblPos val="nextTo"/>
        <c:crossAx val="113073536"/>
        <c:crosses val="autoZero"/>
        <c:auto val="1"/>
        <c:lblAlgn val="ctr"/>
        <c:lblOffset val="100"/>
        <c:noMultiLvlLbl val="0"/>
      </c:catAx>
      <c:valAx>
        <c:axId val="1130735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3072000"/>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Standardised preventable and treatable mortality, 2011-2023 (Rate)</a:t>
            </a:r>
            <a:endParaRPr lang="en-US" sz="1200" b="0"/>
          </a:p>
          <a:p>
            <a:pPr>
              <a:defRPr sz="1400">
                <a:latin typeface="Calibri"/>
                <a:ea typeface="Calibri"/>
                <a:cs typeface="Calibri"/>
              </a:defRPr>
            </a:pPr>
            <a:r>
              <a:rPr lang="en-US" sz="1200" b="0"/>
              <a:t>SDG ind 03_42: freq=Annual, mortalit=Preventable mortality, sex=Total, icd10=Total</a:t>
            </a:r>
          </a:p>
        </c:rich>
      </c:tx>
      <c:layout/>
      <c:overlay val="0"/>
    </c:title>
    <c:autoTitleDeleted val="0"/>
    <c:plotArea>
      <c:layout/>
      <c:lineChart>
        <c:grouping val="standard"/>
        <c:varyColors val="0"/>
        <c:ser>
          <c:idx val="0"/>
          <c:order val="0"/>
          <c:tx>
            <c:strRef>
              <c:f>'03_42'!$A$34</c:f>
              <c:strCache>
                <c:ptCount val="1"/>
                <c:pt idx="0">
                  <c:v>European Union - 27 countries (from 2020)</c:v>
                </c:pt>
              </c:strCache>
            </c:strRef>
          </c:tx>
          <c:cat>
            <c:numRef>
              <c:f>'03_42'!$B$33:$N$33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'03_42'!$B$34:$N$34</c:f>
              <c:numCache>
                <c:formatCode>General</c:formatCode>
                <c:ptCount val="13"/>
                <c:pt idx="0">
                  <c:v>177.96</c:v>
                </c:pt>
                <c:pt idx="1">
                  <c:v>175.02</c:v>
                </c:pt>
                <c:pt idx="2">
                  <c:v>171.01</c:v>
                </c:pt>
                <c:pt idx="3">
                  <c:v>165.82</c:v>
                </c:pt>
                <c:pt idx="4">
                  <c:v>166.28</c:v>
                </c:pt>
                <c:pt idx="5">
                  <c:v>162.47999999999999</c:v>
                </c:pt>
                <c:pt idx="6">
                  <c:v>160</c:v>
                </c:pt>
                <c:pt idx="7">
                  <c:v>158.57</c:v>
                </c:pt>
                <c:pt idx="8">
                  <c:v>154</c:v>
                </c:pt>
                <c:pt idx="9">
                  <c:v>179.91</c:v>
                </c:pt>
                <c:pt idx="10">
                  <c:v>200.83</c:v>
                </c:pt>
                <c:pt idx="11">
                  <c:v>168.14</c:v>
                </c:pt>
                <c:pt idx="12">
                  <c:v>150.85</c:v>
                </c:pt>
              </c:numCache>
            </c:numRef>
          </c:val>
          <c:smooth val="0"/>
        </c:ser>
        <c:ser>
          <c:idx val="1"/>
          <c:order val="1"/>
          <c:tx>
            <c:strRef>
              <c:f>'03_42'!$A$35</c:f>
              <c:strCache>
                <c:ptCount val="1"/>
                <c:pt idx="0">
                  <c:v>Netherlands</c:v>
                </c:pt>
              </c:strCache>
            </c:strRef>
          </c:tx>
          <c:cat>
            <c:numRef>
              <c:f>'03_42'!$B$33:$N$33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'03_42'!$B$35:$N$35</c:f>
              <c:numCache>
                <c:formatCode>General</c:formatCode>
                <c:ptCount val="13"/>
                <c:pt idx="0">
                  <c:v>141.37</c:v>
                </c:pt>
                <c:pt idx="1">
                  <c:v>139.81</c:v>
                </c:pt>
                <c:pt idx="2">
                  <c:v>136.5</c:v>
                </c:pt>
                <c:pt idx="3">
                  <c:v>132.29</c:v>
                </c:pt>
                <c:pt idx="4">
                  <c:v>135.27000000000001</c:v>
                </c:pt>
                <c:pt idx="5">
                  <c:v>133.91</c:v>
                </c:pt>
                <c:pt idx="6">
                  <c:v>128.21</c:v>
                </c:pt>
                <c:pt idx="7">
                  <c:v>128.69</c:v>
                </c:pt>
                <c:pt idx="8">
                  <c:v>123.62</c:v>
                </c:pt>
                <c:pt idx="9">
                  <c:v>141.47</c:v>
                </c:pt>
                <c:pt idx="10">
                  <c:v>146.52000000000001</c:v>
                </c:pt>
                <c:pt idx="11">
                  <c:v>132.74</c:v>
                </c:pt>
                <c:pt idx="12">
                  <c:v>123.09</c:v>
                </c:pt>
              </c:numCache>
            </c:numRef>
          </c:val>
          <c:smooth val="0"/>
        </c:ser>
        <c:ser>
          <c:idx val="2"/>
          <c:order val="2"/>
          <c:tx>
            <c:strRef>
              <c:f>'03_42'!$A$36</c:f>
              <c:strCache>
                <c:ptCount val="1"/>
                <c:pt idx="0">
                  <c:v>Poland</c:v>
                </c:pt>
              </c:strCache>
            </c:strRef>
          </c:tx>
          <c:cat>
            <c:numRef>
              <c:f>'03_42'!$B$33:$N$33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'03_42'!$B$36:$N$36</c:f>
              <c:numCache>
                <c:formatCode>General</c:formatCode>
                <c:ptCount val="13"/>
                <c:pt idx="0">
                  <c:v>246.29</c:v>
                </c:pt>
                <c:pt idx="1">
                  <c:v>242.66</c:v>
                </c:pt>
                <c:pt idx="2">
                  <c:v>235.26</c:v>
                </c:pt>
                <c:pt idx="3">
                  <c:v>224.24</c:v>
                </c:pt>
                <c:pt idx="4">
                  <c:v>221.37</c:v>
                </c:pt>
                <c:pt idx="5">
                  <c:v>218.47</c:v>
                </c:pt>
                <c:pt idx="6">
                  <c:v>219.48</c:v>
                </c:pt>
                <c:pt idx="7">
                  <c:v>221.9</c:v>
                </c:pt>
                <c:pt idx="8">
                  <c:v>218.57</c:v>
                </c:pt>
                <c:pt idx="9">
                  <c:v>274.7</c:v>
                </c:pt>
                <c:pt idx="10">
                  <c:v>335.85</c:v>
                </c:pt>
                <c:pt idx="11">
                  <c:v>243.66</c:v>
                </c:pt>
                <c:pt idx="12">
                  <c:v>208.78</c:v>
                </c:pt>
              </c:numCache>
            </c:numRef>
          </c:val>
          <c:smooth val="0"/>
        </c:ser>
        <c:ser>
          <c:idx val="3"/>
          <c:order val="3"/>
          <c:tx>
            <c:strRef>
              <c:f>'03_42'!$A$37</c:f>
              <c:strCache>
                <c:ptCount val="1"/>
                <c:pt idx="0">
                  <c:v>Serbia</c:v>
                </c:pt>
              </c:strCache>
            </c:strRef>
          </c:tx>
          <c:cat>
            <c:numRef>
              <c:f>'03_42'!$B$33:$N$33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'03_42'!$B$37:$N$37</c:f>
              <c:numCache>
                <c:formatCode>General</c:formatCode>
                <c:ptCount val="13"/>
                <c:pt idx="0">
                  <c:v>251.72</c:v>
                </c:pt>
                <c:pt idx="1">
                  <c:v>245.95</c:v>
                </c:pt>
                <c:pt idx="2">
                  <c:v>239.19</c:v>
                </c:pt>
                <c:pt idx="3">
                  <c:v>234.13</c:v>
                </c:pt>
                <c:pt idx="4">
                  <c:v>238.9</c:v>
                </c:pt>
                <c:pt idx="5">
                  <c:v>235.37</c:v>
                </c:pt>
                <c:pt idx="6">
                  <c:v>233.53</c:v>
                </c:pt>
                <c:pt idx="7">
                  <c:v>228.83</c:v>
                </c:pt>
                <c:pt idx="8">
                  <c:v>229.97</c:v>
                </c:pt>
                <c:pt idx="9">
                  <c:v>305.39</c:v>
                </c:pt>
                <c:pt idx="10">
                  <c:v>412.68</c:v>
                </c:pt>
                <c:pt idx="11">
                  <c:v>257.60000000000002</c:v>
                </c:pt>
                <c:pt idx="12">
                  <c:v>215.59</c:v>
                </c:pt>
              </c:numCache>
            </c:numRef>
          </c:val>
          <c:smooth val="0"/>
        </c:ser>
        <c:dLbls>
          <c:showLegendKey val="0"/>
          <c:showVal val="0"/>
          <c:showCatName val="0"/>
          <c:showSerName val="0"/>
          <c:showPercent val="0"/>
          <c:showBubbleSize val="0"/>
        </c:dLbls>
        <c:marker val="1"/>
        <c:smooth val="0"/>
        <c:axId val="132625536"/>
        <c:axId val="132627072"/>
      </c:lineChart>
      <c:catAx>
        <c:axId val="132625536"/>
        <c:scaling>
          <c:orientation val="minMax"/>
        </c:scaling>
        <c:delete val="0"/>
        <c:axPos val="b"/>
        <c:numFmt formatCode="General" sourceLinked="1"/>
        <c:majorTickMark val="out"/>
        <c:minorTickMark val="none"/>
        <c:tickLblPos val="nextTo"/>
        <c:crossAx val="132627072"/>
        <c:crosses val="autoZero"/>
        <c:auto val="1"/>
        <c:lblAlgn val="ctr"/>
        <c:lblOffset val="100"/>
        <c:noMultiLvlLbl val="0"/>
      </c:catAx>
      <c:valAx>
        <c:axId val="1326270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2625536"/>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Standardised preventable and treatable mortality, 2011-2023 (Rate)</a:t>
            </a:r>
            <a:endParaRPr sz="1200" b="0"/>
          </a:p>
          <a:p>
            <a:pPr>
              <a:defRPr sz="1400">
                <a:latin typeface="Calibri"/>
                <a:ea typeface="Calibri"/>
                <a:cs typeface="Calibri"/>
              </a:defRPr>
            </a:pPr>
            <a:r>
              <a:rPr sz="1200" b="0"/>
              <a:t>SDG ind 03_42: freq=Annual, mortalit=Treatable mortality, sex=Total, icd10=Total</a:t>
            </a:r>
          </a:p>
        </c:rich>
      </c:tx>
      <c:overlay val="0"/>
    </c:title>
    <c:autoTitleDeleted val="0"/>
    <c:plotArea>
      <c:layout/>
      <c:lineChart>
        <c:grouping val="standard"/>
        <c:varyColors val="0"/>
        <c:ser>
          <c:idx val="0"/>
          <c:order val="0"/>
          <c:tx>
            <c:strRef>
              <c:f>'03_42'!$A$45</c:f>
              <c:strCache>
                <c:ptCount val="1"/>
                <c:pt idx="0">
                  <c:v>European Union - 27 countries (from 2020)</c:v>
                </c:pt>
              </c:strCache>
            </c:strRef>
          </c:tx>
          <c:cat>
            <c:numRef>
              <c:f>'03_42'!$B$44:$N$44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'03_42'!$B$45:$N$45</c:f>
              <c:numCache>
                <c:formatCode>General</c:formatCode>
                <c:ptCount val="13"/>
                <c:pt idx="0">
                  <c:v>103.39</c:v>
                </c:pt>
                <c:pt idx="1">
                  <c:v>101.73</c:v>
                </c:pt>
                <c:pt idx="2">
                  <c:v>98.65</c:v>
                </c:pt>
                <c:pt idx="3">
                  <c:v>94.83</c:v>
                </c:pt>
                <c:pt idx="4">
                  <c:v>95.85</c:v>
                </c:pt>
                <c:pt idx="5">
                  <c:v>93.16</c:v>
                </c:pt>
                <c:pt idx="6">
                  <c:v>92.09</c:v>
                </c:pt>
                <c:pt idx="7">
                  <c:v>91.3</c:v>
                </c:pt>
                <c:pt idx="8">
                  <c:v>89.16</c:v>
                </c:pt>
                <c:pt idx="9">
                  <c:v>91.71</c:v>
                </c:pt>
                <c:pt idx="10">
                  <c:v>93.27</c:v>
                </c:pt>
                <c:pt idx="11">
                  <c:v>89.7</c:v>
                </c:pt>
                <c:pt idx="12">
                  <c:v>86.81</c:v>
                </c:pt>
              </c:numCache>
            </c:numRef>
          </c:val>
          <c:smooth val="0"/>
        </c:ser>
        <c:ser>
          <c:idx val="1"/>
          <c:order val="1"/>
          <c:tx>
            <c:strRef>
              <c:f>'03_42'!$A$46</c:f>
              <c:strCache>
                <c:ptCount val="1"/>
                <c:pt idx="0">
                  <c:v>Netherlands</c:v>
                </c:pt>
              </c:strCache>
            </c:strRef>
          </c:tx>
          <c:cat>
            <c:numRef>
              <c:f>'03_42'!$B$44:$N$44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'03_42'!$B$46:$N$46</c:f>
              <c:numCache>
                <c:formatCode>General</c:formatCode>
                <c:ptCount val="13"/>
                <c:pt idx="0">
                  <c:v>79.08</c:v>
                </c:pt>
                <c:pt idx="1">
                  <c:v>78.44</c:v>
                </c:pt>
                <c:pt idx="2">
                  <c:v>73.849999999999994</c:v>
                </c:pt>
                <c:pt idx="3">
                  <c:v>68.58</c:v>
                </c:pt>
                <c:pt idx="4">
                  <c:v>70.709999999999994</c:v>
                </c:pt>
                <c:pt idx="5">
                  <c:v>68.930000000000007</c:v>
                </c:pt>
                <c:pt idx="6">
                  <c:v>64.98</c:v>
                </c:pt>
                <c:pt idx="7">
                  <c:v>64.650000000000006</c:v>
                </c:pt>
                <c:pt idx="8">
                  <c:v>61.35</c:v>
                </c:pt>
                <c:pt idx="9">
                  <c:v>58.96</c:v>
                </c:pt>
                <c:pt idx="10">
                  <c:v>59.74</c:v>
                </c:pt>
                <c:pt idx="11">
                  <c:v>59.18</c:v>
                </c:pt>
                <c:pt idx="12">
                  <c:v>59.97</c:v>
                </c:pt>
              </c:numCache>
            </c:numRef>
          </c:val>
          <c:smooth val="0"/>
        </c:ser>
        <c:ser>
          <c:idx val="2"/>
          <c:order val="2"/>
          <c:tx>
            <c:strRef>
              <c:f>'03_42'!$A$47</c:f>
              <c:strCache>
                <c:ptCount val="1"/>
                <c:pt idx="0">
                  <c:v>Poland</c:v>
                </c:pt>
              </c:strCache>
            </c:strRef>
          </c:tx>
          <c:cat>
            <c:numRef>
              <c:f>'03_42'!$B$44:$N$44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'03_42'!$B$47:$N$47</c:f>
              <c:numCache>
                <c:formatCode>General</c:formatCode>
                <c:ptCount val="13"/>
                <c:pt idx="0">
                  <c:v>149.1</c:v>
                </c:pt>
                <c:pt idx="1">
                  <c:v>146.38999999999999</c:v>
                </c:pt>
                <c:pt idx="2">
                  <c:v>142.25</c:v>
                </c:pt>
                <c:pt idx="3">
                  <c:v>130.93</c:v>
                </c:pt>
                <c:pt idx="4">
                  <c:v>131.19</c:v>
                </c:pt>
                <c:pt idx="5">
                  <c:v>129.79</c:v>
                </c:pt>
                <c:pt idx="6">
                  <c:v>131.99</c:v>
                </c:pt>
                <c:pt idx="7">
                  <c:v>133.12</c:v>
                </c:pt>
                <c:pt idx="8">
                  <c:v>133.71</c:v>
                </c:pt>
                <c:pt idx="9">
                  <c:v>144.19</c:v>
                </c:pt>
                <c:pt idx="10">
                  <c:v>145.87</c:v>
                </c:pt>
                <c:pt idx="11">
                  <c:v>140.01</c:v>
                </c:pt>
                <c:pt idx="12">
                  <c:v>132.71</c:v>
                </c:pt>
              </c:numCache>
            </c:numRef>
          </c:val>
          <c:smooth val="0"/>
        </c:ser>
        <c:ser>
          <c:idx val="3"/>
          <c:order val="3"/>
          <c:tx>
            <c:strRef>
              <c:f>'03_42'!$A$48</c:f>
              <c:strCache>
                <c:ptCount val="1"/>
                <c:pt idx="0">
                  <c:v>Serbia</c:v>
                </c:pt>
              </c:strCache>
            </c:strRef>
          </c:tx>
          <c:cat>
            <c:numRef>
              <c:f>'03_42'!$B$44:$N$44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'03_42'!$B$48:$N$48</c:f>
              <c:numCache>
                <c:formatCode>General</c:formatCode>
                <c:ptCount val="13"/>
                <c:pt idx="0">
                  <c:v>185.31</c:v>
                </c:pt>
                <c:pt idx="1">
                  <c:v>180.25</c:v>
                </c:pt>
                <c:pt idx="2">
                  <c:v>172.07</c:v>
                </c:pt>
                <c:pt idx="3">
                  <c:v>167.79</c:v>
                </c:pt>
                <c:pt idx="4">
                  <c:v>178.63</c:v>
                </c:pt>
                <c:pt idx="5">
                  <c:v>172.76</c:v>
                </c:pt>
                <c:pt idx="6">
                  <c:v>173.51</c:v>
                </c:pt>
                <c:pt idx="7">
                  <c:v>169.82</c:v>
                </c:pt>
                <c:pt idx="8">
                  <c:v>169.88</c:v>
                </c:pt>
                <c:pt idx="9">
                  <c:v>183.26</c:v>
                </c:pt>
                <c:pt idx="10">
                  <c:v>186.55</c:v>
                </c:pt>
                <c:pt idx="11">
                  <c:v>179.77</c:v>
                </c:pt>
                <c:pt idx="12">
                  <c:v>171.45</c:v>
                </c:pt>
              </c:numCache>
            </c:numRef>
          </c:val>
          <c:smooth val="0"/>
        </c:ser>
        <c:dLbls>
          <c:showLegendKey val="0"/>
          <c:showVal val="0"/>
          <c:showCatName val="0"/>
          <c:showSerName val="0"/>
          <c:showPercent val="0"/>
          <c:showBubbleSize val="0"/>
        </c:dLbls>
        <c:marker val="1"/>
        <c:smooth val="0"/>
        <c:axId val="133279104"/>
        <c:axId val="133289088"/>
      </c:lineChart>
      <c:catAx>
        <c:axId val="133279104"/>
        <c:scaling>
          <c:orientation val="minMax"/>
        </c:scaling>
        <c:delete val="0"/>
        <c:axPos val="b"/>
        <c:numFmt formatCode="General" sourceLinked="1"/>
        <c:majorTickMark val="out"/>
        <c:minorTickMark val="none"/>
        <c:tickLblPos val="nextTo"/>
        <c:crossAx val="133289088"/>
        <c:crosses val="autoZero"/>
        <c:auto val="1"/>
        <c:lblAlgn val="ctr"/>
        <c:lblOffset val="100"/>
        <c:noMultiLvlLbl val="0"/>
      </c:catAx>
      <c:valAx>
        <c:axId val="13328908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3279104"/>
        <c:crosses val="autoZero"/>
        <c:crossBetween val="between"/>
      </c:valAx>
    </c:plotArea>
    <c:legend>
      <c:legendPos val="b"/>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Self-reported unmet need for medical examination and care by sex, 2010-2025 (Percentage)</a:t>
            </a:r>
            <a:endParaRPr lang="en-US" sz="1200" b="0"/>
          </a:p>
          <a:p>
            <a:pPr>
              <a:defRPr sz="1400">
                <a:latin typeface="Calibri"/>
                <a:ea typeface="Calibri"/>
                <a:cs typeface="Calibri"/>
              </a:defRPr>
            </a:pPr>
            <a:r>
              <a:rPr lang="en-US" sz="1200" b="0"/>
              <a:t>SDG ind 03_60: freq=Annual, age=16 years or over, sex=Total</a:t>
            </a:r>
          </a:p>
          <a:p>
            <a:pPr>
              <a:defRPr sz="1400">
                <a:latin typeface="Calibri"/>
                <a:ea typeface="Calibri"/>
                <a:cs typeface="Calibri"/>
              </a:defRPr>
            </a:pPr>
            <a:r>
              <a:rPr lang="en-US" sz="1200" b="0"/>
              <a:t>reason=Too expensive or too far to travel or waiting list, quantile=Total</a:t>
            </a:r>
          </a:p>
        </c:rich>
      </c:tx>
      <c:layout/>
      <c:overlay val="0"/>
    </c:title>
    <c:autoTitleDeleted val="0"/>
    <c:plotArea>
      <c:layout/>
      <c:lineChart>
        <c:grouping val="standard"/>
        <c:varyColors val="0"/>
        <c:ser>
          <c:idx val="0"/>
          <c:order val="0"/>
          <c:tx>
            <c:strRef>
              <c:f>'03_60'!$A$23</c:f>
              <c:strCache>
                <c:ptCount val="1"/>
                <c:pt idx="0">
                  <c:v>European Union - 27 countries (from 2020)</c:v>
                </c:pt>
              </c:strCache>
            </c:strRef>
          </c:tx>
          <c:cat>
            <c:numRef>
              <c:f>'03_60'!$B$22:$Q$22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'03_60'!$B$23:$Q$23</c:f>
              <c:numCache>
                <c:formatCode>General</c:formatCode>
                <c:ptCount val="16"/>
                <c:pt idx="0">
                  <c:v>3.5</c:v>
                </c:pt>
                <c:pt idx="1">
                  <c:v>3.7</c:v>
                </c:pt>
                <c:pt idx="2">
                  <c:v>3.8</c:v>
                </c:pt>
                <c:pt idx="3">
                  <c:v>4</c:v>
                </c:pt>
                <c:pt idx="4">
                  <c:v>3.9</c:v>
                </c:pt>
                <c:pt idx="5">
                  <c:v>3.3</c:v>
                </c:pt>
                <c:pt idx="6">
                  <c:v>2.8</c:v>
                </c:pt>
                <c:pt idx="7">
                  <c:v>1.6</c:v>
                </c:pt>
                <c:pt idx="8">
                  <c:v>1.8</c:v>
                </c:pt>
                <c:pt idx="9">
                  <c:v>1.7</c:v>
                </c:pt>
                <c:pt idx="10">
                  <c:v>1.9</c:v>
                </c:pt>
                <c:pt idx="11">
                  <c:v>2</c:v>
                </c:pt>
                <c:pt idx="12">
                  <c:v>2.2000000000000002</c:v>
                </c:pt>
                <c:pt idx="13">
                  <c:v>2.4</c:v>
                </c:pt>
                <c:pt idx="14">
                  <c:v>2.5</c:v>
                </c:pt>
                <c:pt idx="15">
                  <c:v>0</c:v>
                </c:pt>
              </c:numCache>
            </c:numRef>
          </c:val>
          <c:smooth val="0"/>
        </c:ser>
        <c:ser>
          <c:idx val="1"/>
          <c:order val="1"/>
          <c:tx>
            <c:strRef>
              <c:f>'03_60'!$A$24</c:f>
              <c:strCache>
                <c:ptCount val="1"/>
                <c:pt idx="0">
                  <c:v>Netherlands</c:v>
                </c:pt>
              </c:strCache>
            </c:strRef>
          </c:tx>
          <c:cat>
            <c:numRef>
              <c:f>'03_60'!$B$22:$Q$22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'03_60'!$B$24:$Q$24</c:f>
              <c:numCache>
                <c:formatCode>General</c:formatCode>
                <c:ptCount val="16"/>
                <c:pt idx="0">
                  <c:v>0.4</c:v>
                </c:pt>
                <c:pt idx="1">
                  <c:v>0.4</c:v>
                </c:pt>
                <c:pt idx="2">
                  <c:v>0.5</c:v>
                </c:pt>
                <c:pt idx="3">
                  <c:v>0.4</c:v>
                </c:pt>
                <c:pt idx="4">
                  <c:v>0.5</c:v>
                </c:pt>
                <c:pt idx="5">
                  <c:v>0.1</c:v>
                </c:pt>
                <c:pt idx="6">
                  <c:v>0.2</c:v>
                </c:pt>
                <c:pt idx="7">
                  <c:v>0.1</c:v>
                </c:pt>
                <c:pt idx="8">
                  <c:v>0.2</c:v>
                </c:pt>
                <c:pt idx="9">
                  <c:v>0.2</c:v>
                </c:pt>
                <c:pt idx="10">
                  <c:v>0.2</c:v>
                </c:pt>
                <c:pt idx="11">
                  <c:v>0.2</c:v>
                </c:pt>
                <c:pt idx="12">
                  <c:v>0.2</c:v>
                </c:pt>
                <c:pt idx="13">
                  <c:v>0.3</c:v>
                </c:pt>
                <c:pt idx="14">
                  <c:v>0.6</c:v>
                </c:pt>
                <c:pt idx="15">
                  <c:v>0.5</c:v>
                </c:pt>
              </c:numCache>
            </c:numRef>
          </c:val>
          <c:smooth val="0"/>
        </c:ser>
        <c:ser>
          <c:idx val="2"/>
          <c:order val="2"/>
          <c:tx>
            <c:strRef>
              <c:f>'03_60'!$A$25</c:f>
              <c:strCache>
                <c:ptCount val="1"/>
                <c:pt idx="0">
                  <c:v>Poland</c:v>
                </c:pt>
              </c:strCache>
            </c:strRef>
          </c:tx>
          <c:cat>
            <c:numRef>
              <c:f>'03_60'!$B$22:$Q$22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'03_60'!$B$25:$Q$25</c:f>
              <c:numCache>
                <c:formatCode>General</c:formatCode>
                <c:ptCount val="16"/>
                <c:pt idx="0">
                  <c:v>8.3000000000000007</c:v>
                </c:pt>
                <c:pt idx="1">
                  <c:v>7.9</c:v>
                </c:pt>
                <c:pt idx="2">
                  <c:v>9</c:v>
                </c:pt>
                <c:pt idx="3">
                  <c:v>8.8000000000000007</c:v>
                </c:pt>
                <c:pt idx="4">
                  <c:v>7.8</c:v>
                </c:pt>
                <c:pt idx="5">
                  <c:v>7.3</c:v>
                </c:pt>
                <c:pt idx="6">
                  <c:v>6.6</c:v>
                </c:pt>
                <c:pt idx="7">
                  <c:v>3.3</c:v>
                </c:pt>
                <c:pt idx="8">
                  <c:v>4.2</c:v>
                </c:pt>
                <c:pt idx="9">
                  <c:v>4.2</c:v>
                </c:pt>
                <c:pt idx="10">
                  <c:v>1.9</c:v>
                </c:pt>
                <c:pt idx="11">
                  <c:v>2.7</c:v>
                </c:pt>
                <c:pt idx="12">
                  <c:v>2.2999999999999998</c:v>
                </c:pt>
                <c:pt idx="13">
                  <c:v>3.6</c:v>
                </c:pt>
                <c:pt idx="14">
                  <c:v>3.8</c:v>
                </c:pt>
                <c:pt idx="15">
                  <c:v>2.9</c:v>
                </c:pt>
              </c:numCache>
            </c:numRef>
          </c:val>
          <c:smooth val="0"/>
        </c:ser>
        <c:ser>
          <c:idx val="3"/>
          <c:order val="3"/>
          <c:tx>
            <c:strRef>
              <c:f>'03_60'!$A$26</c:f>
              <c:strCache>
                <c:ptCount val="1"/>
                <c:pt idx="0">
                  <c:v>Serbia</c:v>
                </c:pt>
              </c:strCache>
            </c:strRef>
          </c:tx>
          <c:cat>
            <c:numRef>
              <c:f>'03_60'!$B$22:$Q$22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'03_60'!$B$26:$Q$26</c:f>
              <c:numCache>
                <c:formatCode>General</c:formatCode>
                <c:ptCount val="16"/>
                <c:pt idx="0">
                  <c:v>0</c:v>
                </c:pt>
                <c:pt idx="1">
                  <c:v>0</c:v>
                </c:pt>
                <c:pt idx="2">
                  <c:v>0</c:v>
                </c:pt>
                <c:pt idx="3">
                  <c:v>8.6999999999999993</c:v>
                </c:pt>
                <c:pt idx="4">
                  <c:v>7.4</c:v>
                </c:pt>
                <c:pt idx="5">
                  <c:v>6.3</c:v>
                </c:pt>
                <c:pt idx="6">
                  <c:v>4.5</c:v>
                </c:pt>
                <c:pt idx="7">
                  <c:v>4.8</c:v>
                </c:pt>
                <c:pt idx="8">
                  <c:v>5.8</c:v>
                </c:pt>
                <c:pt idx="9">
                  <c:v>4.9000000000000004</c:v>
                </c:pt>
                <c:pt idx="10">
                  <c:v>4</c:v>
                </c:pt>
                <c:pt idx="11">
                  <c:v>5.5</c:v>
                </c:pt>
                <c:pt idx="12">
                  <c:v>3.3</c:v>
                </c:pt>
                <c:pt idx="13">
                  <c:v>5</c:v>
                </c:pt>
                <c:pt idx="14">
                  <c:v>6.8</c:v>
                </c:pt>
                <c:pt idx="15">
                  <c:v>0</c:v>
                </c:pt>
              </c:numCache>
            </c:numRef>
          </c:val>
          <c:smooth val="0"/>
        </c:ser>
        <c:dLbls>
          <c:showLegendKey val="0"/>
          <c:showVal val="0"/>
          <c:showCatName val="0"/>
          <c:showSerName val="0"/>
          <c:showPercent val="0"/>
          <c:showBubbleSize val="0"/>
        </c:dLbls>
        <c:marker val="1"/>
        <c:smooth val="0"/>
        <c:axId val="125395712"/>
        <c:axId val="125454592"/>
      </c:lineChart>
      <c:catAx>
        <c:axId val="125395712"/>
        <c:scaling>
          <c:orientation val="minMax"/>
        </c:scaling>
        <c:delete val="0"/>
        <c:axPos val="b"/>
        <c:numFmt formatCode="General" sourceLinked="1"/>
        <c:majorTickMark val="out"/>
        <c:minorTickMark val="none"/>
        <c:tickLblPos val="nextTo"/>
        <c:crossAx val="125454592"/>
        <c:crosses val="autoZero"/>
        <c:auto val="1"/>
        <c:lblAlgn val="ctr"/>
        <c:lblOffset val="100"/>
        <c:noMultiLvlLbl val="0"/>
      </c:catAx>
      <c:valAx>
        <c:axId val="12545459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5395712"/>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Self-reported unmet need for medical examination and care by sex, 2010-2025 (Percentage)</a:t>
            </a:r>
            <a:endParaRPr lang="en-US" sz="1200" b="0"/>
          </a:p>
          <a:p>
            <a:pPr>
              <a:defRPr sz="1400">
                <a:latin typeface="Calibri"/>
                <a:ea typeface="Calibri"/>
                <a:cs typeface="Calibri"/>
              </a:defRPr>
            </a:pPr>
            <a:r>
              <a:rPr lang="en-US" sz="1200" b="0"/>
              <a:t>SDG ind 03_60: freq=Annual, age=16 years or over, sex=Males</a:t>
            </a:r>
          </a:p>
          <a:p>
            <a:pPr>
              <a:defRPr sz="1400">
                <a:latin typeface="Calibri"/>
                <a:ea typeface="Calibri"/>
                <a:cs typeface="Calibri"/>
              </a:defRPr>
            </a:pPr>
            <a:r>
              <a:rPr lang="en-US" sz="1200" b="0"/>
              <a:t>reason=Too expensive or too far to travel or waiting list, quantile=Total</a:t>
            </a:r>
          </a:p>
        </c:rich>
      </c:tx>
      <c:layout/>
      <c:overlay val="0"/>
    </c:title>
    <c:autoTitleDeleted val="0"/>
    <c:plotArea>
      <c:layout/>
      <c:lineChart>
        <c:grouping val="standard"/>
        <c:varyColors val="0"/>
        <c:ser>
          <c:idx val="0"/>
          <c:order val="0"/>
          <c:tx>
            <c:strRef>
              <c:f>'03_60'!$A$34</c:f>
              <c:strCache>
                <c:ptCount val="1"/>
                <c:pt idx="0">
                  <c:v>European Union - 27 countries (from 2020)</c:v>
                </c:pt>
              </c:strCache>
            </c:strRef>
          </c:tx>
          <c:cat>
            <c:numRef>
              <c:f>'03_60'!$B$33:$Q$33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'03_60'!$B$34:$Q$34</c:f>
              <c:numCache>
                <c:formatCode>General</c:formatCode>
                <c:ptCount val="16"/>
                <c:pt idx="0">
                  <c:v>2.8</c:v>
                </c:pt>
                <c:pt idx="1">
                  <c:v>3.2</c:v>
                </c:pt>
                <c:pt idx="2">
                  <c:v>3.1</c:v>
                </c:pt>
                <c:pt idx="3">
                  <c:v>3.3</c:v>
                </c:pt>
                <c:pt idx="4">
                  <c:v>3.3</c:v>
                </c:pt>
                <c:pt idx="5">
                  <c:v>2.9</c:v>
                </c:pt>
                <c:pt idx="6">
                  <c:v>2.2999999999999998</c:v>
                </c:pt>
                <c:pt idx="7">
                  <c:v>1.4</c:v>
                </c:pt>
                <c:pt idx="8">
                  <c:v>1.5</c:v>
                </c:pt>
                <c:pt idx="9">
                  <c:v>1.4</c:v>
                </c:pt>
                <c:pt idx="10">
                  <c:v>1.5</c:v>
                </c:pt>
                <c:pt idx="11">
                  <c:v>1.6</c:v>
                </c:pt>
                <c:pt idx="12">
                  <c:v>1.8</c:v>
                </c:pt>
                <c:pt idx="13">
                  <c:v>1.9</c:v>
                </c:pt>
                <c:pt idx="14">
                  <c:v>2.1</c:v>
                </c:pt>
                <c:pt idx="15">
                  <c:v>0</c:v>
                </c:pt>
              </c:numCache>
            </c:numRef>
          </c:val>
          <c:smooth val="0"/>
        </c:ser>
        <c:ser>
          <c:idx val="1"/>
          <c:order val="1"/>
          <c:tx>
            <c:strRef>
              <c:f>'03_60'!$A$35</c:f>
              <c:strCache>
                <c:ptCount val="1"/>
                <c:pt idx="0">
                  <c:v>Netherlands</c:v>
                </c:pt>
              </c:strCache>
            </c:strRef>
          </c:tx>
          <c:cat>
            <c:numRef>
              <c:f>'03_60'!$B$33:$Q$33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'03_60'!$B$35:$Q$35</c:f>
              <c:numCache>
                <c:formatCode>General</c:formatCode>
                <c:ptCount val="16"/>
                <c:pt idx="0">
                  <c:v>0.3</c:v>
                </c:pt>
                <c:pt idx="1">
                  <c:v>0.4</c:v>
                </c:pt>
                <c:pt idx="2">
                  <c:v>0.3</c:v>
                </c:pt>
                <c:pt idx="3">
                  <c:v>0.3</c:v>
                </c:pt>
                <c:pt idx="4">
                  <c:v>0.4</c:v>
                </c:pt>
                <c:pt idx="5">
                  <c:v>0.1</c:v>
                </c:pt>
                <c:pt idx="6">
                  <c:v>0.2</c:v>
                </c:pt>
                <c:pt idx="7">
                  <c:v>0.1</c:v>
                </c:pt>
                <c:pt idx="8">
                  <c:v>0.2</c:v>
                </c:pt>
                <c:pt idx="9">
                  <c:v>0.3</c:v>
                </c:pt>
                <c:pt idx="10">
                  <c:v>0.2</c:v>
                </c:pt>
                <c:pt idx="11">
                  <c:v>0.1</c:v>
                </c:pt>
                <c:pt idx="12">
                  <c:v>0.1</c:v>
                </c:pt>
                <c:pt idx="13">
                  <c:v>0.2</c:v>
                </c:pt>
                <c:pt idx="14">
                  <c:v>0.4</c:v>
                </c:pt>
                <c:pt idx="15">
                  <c:v>0.2</c:v>
                </c:pt>
              </c:numCache>
            </c:numRef>
          </c:val>
          <c:smooth val="0"/>
        </c:ser>
        <c:ser>
          <c:idx val="2"/>
          <c:order val="2"/>
          <c:tx>
            <c:strRef>
              <c:f>'03_60'!$A$36</c:f>
              <c:strCache>
                <c:ptCount val="1"/>
                <c:pt idx="0">
                  <c:v>Poland</c:v>
                </c:pt>
              </c:strCache>
            </c:strRef>
          </c:tx>
          <c:cat>
            <c:numRef>
              <c:f>'03_60'!$B$33:$Q$33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'03_60'!$B$36:$Q$36</c:f>
              <c:numCache>
                <c:formatCode>General</c:formatCode>
                <c:ptCount val="16"/>
                <c:pt idx="0">
                  <c:v>6.8</c:v>
                </c:pt>
                <c:pt idx="1">
                  <c:v>6.5</c:v>
                </c:pt>
                <c:pt idx="2">
                  <c:v>7.4</c:v>
                </c:pt>
                <c:pt idx="3">
                  <c:v>7.4</c:v>
                </c:pt>
                <c:pt idx="4">
                  <c:v>6.7</c:v>
                </c:pt>
                <c:pt idx="5">
                  <c:v>6.2</c:v>
                </c:pt>
                <c:pt idx="6">
                  <c:v>5.5</c:v>
                </c:pt>
                <c:pt idx="7">
                  <c:v>3</c:v>
                </c:pt>
                <c:pt idx="8">
                  <c:v>3.7</c:v>
                </c:pt>
                <c:pt idx="9">
                  <c:v>3.5</c:v>
                </c:pt>
                <c:pt idx="10">
                  <c:v>1.6</c:v>
                </c:pt>
                <c:pt idx="11">
                  <c:v>2.2999999999999998</c:v>
                </c:pt>
                <c:pt idx="12">
                  <c:v>1.8</c:v>
                </c:pt>
                <c:pt idx="13">
                  <c:v>2.9</c:v>
                </c:pt>
                <c:pt idx="14">
                  <c:v>3.4</c:v>
                </c:pt>
                <c:pt idx="15">
                  <c:v>2.5</c:v>
                </c:pt>
              </c:numCache>
            </c:numRef>
          </c:val>
          <c:smooth val="0"/>
        </c:ser>
        <c:ser>
          <c:idx val="3"/>
          <c:order val="3"/>
          <c:tx>
            <c:strRef>
              <c:f>'03_60'!$A$37</c:f>
              <c:strCache>
                <c:ptCount val="1"/>
                <c:pt idx="0">
                  <c:v>Serbia</c:v>
                </c:pt>
              </c:strCache>
            </c:strRef>
          </c:tx>
          <c:cat>
            <c:numRef>
              <c:f>'03_60'!$B$33:$Q$33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'03_60'!$B$37:$Q$37</c:f>
              <c:numCache>
                <c:formatCode>General</c:formatCode>
                <c:ptCount val="16"/>
                <c:pt idx="0">
                  <c:v>0</c:v>
                </c:pt>
                <c:pt idx="1">
                  <c:v>0</c:v>
                </c:pt>
                <c:pt idx="2">
                  <c:v>0</c:v>
                </c:pt>
                <c:pt idx="3">
                  <c:v>8.1999999999999993</c:v>
                </c:pt>
                <c:pt idx="4">
                  <c:v>7.1</c:v>
                </c:pt>
                <c:pt idx="5">
                  <c:v>5.6</c:v>
                </c:pt>
                <c:pt idx="6">
                  <c:v>3.9</c:v>
                </c:pt>
                <c:pt idx="7">
                  <c:v>4.3</c:v>
                </c:pt>
                <c:pt idx="8">
                  <c:v>5.5</c:v>
                </c:pt>
                <c:pt idx="9">
                  <c:v>4.5999999999999996</c:v>
                </c:pt>
                <c:pt idx="10">
                  <c:v>3.7</c:v>
                </c:pt>
                <c:pt idx="11">
                  <c:v>4.9000000000000004</c:v>
                </c:pt>
                <c:pt idx="12">
                  <c:v>2.7</c:v>
                </c:pt>
                <c:pt idx="13">
                  <c:v>4.5</c:v>
                </c:pt>
                <c:pt idx="14">
                  <c:v>5.8</c:v>
                </c:pt>
                <c:pt idx="15">
                  <c:v>0</c:v>
                </c:pt>
              </c:numCache>
            </c:numRef>
          </c:val>
          <c:smooth val="0"/>
        </c:ser>
        <c:dLbls>
          <c:showLegendKey val="0"/>
          <c:showVal val="0"/>
          <c:showCatName val="0"/>
          <c:showSerName val="0"/>
          <c:showPercent val="0"/>
          <c:showBubbleSize val="0"/>
        </c:dLbls>
        <c:marker val="1"/>
        <c:smooth val="0"/>
        <c:axId val="133157248"/>
        <c:axId val="133177728"/>
      </c:lineChart>
      <c:catAx>
        <c:axId val="133157248"/>
        <c:scaling>
          <c:orientation val="minMax"/>
        </c:scaling>
        <c:delete val="0"/>
        <c:axPos val="b"/>
        <c:numFmt formatCode="General" sourceLinked="1"/>
        <c:majorTickMark val="out"/>
        <c:minorTickMark val="none"/>
        <c:tickLblPos val="nextTo"/>
        <c:crossAx val="133177728"/>
        <c:crosses val="autoZero"/>
        <c:auto val="1"/>
        <c:lblAlgn val="ctr"/>
        <c:lblOffset val="100"/>
        <c:noMultiLvlLbl val="0"/>
      </c:catAx>
      <c:valAx>
        <c:axId val="1331777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3157248"/>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Self-reported unmet need for medical examination and care by sex, 2010-2025 (Percentage)</a:t>
            </a:r>
            <a:endParaRPr sz="1200" b="0"/>
          </a:p>
          <a:p>
            <a:pPr>
              <a:defRPr sz="1400">
                <a:latin typeface="Calibri"/>
                <a:ea typeface="Calibri"/>
                <a:cs typeface="Calibri"/>
              </a:defRPr>
            </a:pPr>
            <a:r>
              <a:rPr sz="1200" b="0"/>
              <a:t>SDG ind 03_60: freq=Annual, age=16 years or over, sex=Females</a:t>
            </a:r>
          </a:p>
          <a:p>
            <a:pPr>
              <a:defRPr sz="1400">
                <a:latin typeface="Calibri"/>
                <a:ea typeface="Calibri"/>
                <a:cs typeface="Calibri"/>
              </a:defRPr>
            </a:pPr>
            <a:r>
              <a:rPr sz="1200" b="0"/>
              <a:t>reason=Too expensive or too far to travel or waiting list, quantile=Total</a:t>
            </a:r>
          </a:p>
        </c:rich>
      </c:tx>
      <c:overlay val="0"/>
    </c:title>
    <c:autoTitleDeleted val="0"/>
    <c:plotArea>
      <c:layout/>
      <c:lineChart>
        <c:grouping val="standard"/>
        <c:varyColors val="0"/>
        <c:ser>
          <c:idx val="0"/>
          <c:order val="0"/>
          <c:tx>
            <c:strRef>
              <c:f>'03_60'!$A$45</c:f>
              <c:strCache>
                <c:ptCount val="1"/>
                <c:pt idx="0">
                  <c:v>European Union - 27 countries (from 2020)</c:v>
                </c:pt>
              </c:strCache>
            </c:strRef>
          </c:tx>
          <c:cat>
            <c:numRef>
              <c:f>'03_60'!$B$44:$Q$44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'03_60'!$B$45:$Q$45</c:f>
              <c:numCache>
                <c:formatCode>General</c:formatCode>
                <c:ptCount val="16"/>
                <c:pt idx="0">
                  <c:v>4</c:v>
                </c:pt>
                <c:pt idx="1">
                  <c:v>4.3</c:v>
                </c:pt>
                <c:pt idx="2">
                  <c:v>4.4000000000000004</c:v>
                </c:pt>
                <c:pt idx="3">
                  <c:v>4.5999999999999996</c:v>
                </c:pt>
                <c:pt idx="4">
                  <c:v>4.4000000000000004</c:v>
                </c:pt>
                <c:pt idx="5">
                  <c:v>3.8</c:v>
                </c:pt>
                <c:pt idx="6">
                  <c:v>3.2</c:v>
                </c:pt>
                <c:pt idx="7">
                  <c:v>1.9</c:v>
                </c:pt>
                <c:pt idx="8">
                  <c:v>2.1</c:v>
                </c:pt>
                <c:pt idx="9">
                  <c:v>2</c:v>
                </c:pt>
                <c:pt idx="10">
                  <c:v>2.2000000000000002</c:v>
                </c:pt>
                <c:pt idx="11">
                  <c:v>2.2999999999999998</c:v>
                </c:pt>
                <c:pt idx="12">
                  <c:v>2.6</c:v>
                </c:pt>
                <c:pt idx="13">
                  <c:v>2.8</c:v>
                </c:pt>
                <c:pt idx="14">
                  <c:v>2.8</c:v>
                </c:pt>
                <c:pt idx="15">
                  <c:v>0</c:v>
                </c:pt>
              </c:numCache>
            </c:numRef>
          </c:val>
          <c:smooth val="0"/>
        </c:ser>
        <c:ser>
          <c:idx val="1"/>
          <c:order val="1"/>
          <c:tx>
            <c:strRef>
              <c:f>'03_60'!$A$46</c:f>
              <c:strCache>
                <c:ptCount val="1"/>
                <c:pt idx="0">
                  <c:v>Netherlands</c:v>
                </c:pt>
              </c:strCache>
            </c:strRef>
          </c:tx>
          <c:cat>
            <c:numRef>
              <c:f>'03_60'!$B$44:$Q$44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'03_60'!$B$46:$Q$46</c:f>
              <c:numCache>
                <c:formatCode>General</c:formatCode>
                <c:ptCount val="16"/>
                <c:pt idx="0">
                  <c:v>0.4</c:v>
                </c:pt>
                <c:pt idx="1">
                  <c:v>0.5</c:v>
                </c:pt>
                <c:pt idx="2">
                  <c:v>0.6</c:v>
                </c:pt>
                <c:pt idx="3">
                  <c:v>0.6</c:v>
                </c:pt>
                <c:pt idx="4">
                  <c:v>0.6</c:v>
                </c:pt>
                <c:pt idx="5">
                  <c:v>0</c:v>
                </c:pt>
                <c:pt idx="6">
                  <c:v>0.2</c:v>
                </c:pt>
                <c:pt idx="7">
                  <c:v>0.1</c:v>
                </c:pt>
                <c:pt idx="8">
                  <c:v>0.1</c:v>
                </c:pt>
                <c:pt idx="9">
                  <c:v>0.1</c:v>
                </c:pt>
                <c:pt idx="10">
                  <c:v>0.2</c:v>
                </c:pt>
                <c:pt idx="11">
                  <c:v>0.3</c:v>
                </c:pt>
                <c:pt idx="12">
                  <c:v>0.4</c:v>
                </c:pt>
                <c:pt idx="13">
                  <c:v>0.4</c:v>
                </c:pt>
                <c:pt idx="14">
                  <c:v>0.8</c:v>
                </c:pt>
                <c:pt idx="15">
                  <c:v>0.9</c:v>
                </c:pt>
              </c:numCache>
            </c:numRef>
          </c:val>
          <c:smooth val="0"/>
        </c:ser>
        <c:ser>
          <c:idx val="2"/>
          <c:order val="2"/>
          <c:tx>
            <c:strRef>
              <c:f>'03_60'!$A$47</c:f>
              <c:strCache>
                <c:ptCount val="1"/>
                <c:pt idx="0">
                  <c:v>Poland</c:v>
                </c:pt>
              </c:strCache>
            </c:strRef>
          </c:tx>
          <c:cat>
            <c:numRef>
              <c:f>'03_60'!$B$44:$Q$44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'03_60'!$B$47:$Q$47</c:f>
              <c:numCache>
                <c:formatCode>General</c:formatCode>
                <c:ptCount val="16"/>
                <c:pt idx="0">
                  <c:v>9.6</c:v>
                </c:pt>
                <c:pt idx="1">
                  <c:v>9.1999999999999993</c:v>
                </c:pt>
                <c:pt idx="2">
                  <c:v>10.4</c:v>
                </c:pt>
                <c:pt idx="3">
                  <c:v>10</c:v>
                </c:pt>
                <c:pt idx="4">
                  <c:v>8.6999999999999993</c:v>
                </c:pt>
                <c:pt idx="5">
                  <c:v>8.3000000000000007</c:v>
                </c:pt>
                <c:pt idx="6">
                  <c:v>7.5</c:v>
                </c:pt>
                <c:pt idx="7">
                  <c:v>3.5</c:v>
                </c:pt>
                <c:pt idx="8">
                  <c:v>4.5999999999999996</c:v>
                </c:pt>
                <c:pt idx="9">
                  <c:v>4.7</c:v>
                </c:pt>
                <c:pt idx="10">
                  <c:v>2.1</c:v>
                </c:pt>
                <c:pt idx="11">
                  <c:v>3.1</c:v>
                </c:pt>
                <c:pt idx="12">
                  <c:v>2.7</c:v>
                </c:pt>
                <c:pt idx="13">
                  <c:v>4.0999999999999996</c:v>
                </c:pt>
                <c:pt idx="14">
                  <c:v>4.2</c:v>
                </c:pt>
                <c:pt idx="15">
                  <c:v>3.3</c:v>
                </c:pt>
              </c:numCache>
            </c:numRef>
          </c:val>
          <c:smooth val="0"/>
        </c:ser>
        <c:ser>
          <c:idx val="3"/>
          <c:order val="3"/>
          <c:tx>
            <c:strRef>
              <c:f>'03_60'!$A$48</c:f>
              <c:strCache>
                <c:ptCount val="1"/>
                <c:pt idx="0">
                  <c:v>Serbia</c:v>
                </c:pt>
              </c:strCache>
            </c:strRef>
          </c:tx>
          <c:cat>
            <c:numRef>
              <c:f>'03_60'!$B$44:$Q$44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'03_60'!$B$48:$Q$48</c:f>
              <c:numCache>
                <c:formatCode>General</c:formatCode>
                <c:ptCount val="16"/>
                <c:pt idx="0">
                  <c:v>0</c:v>
                </c:pt>
                <c:pt idx="1">
                  <c:v>0</c:v>
                </c:pt>
                <c:pt idx="2">
                  <c:v>0</c:v>
                </c:pt>
                <c:pt idx="3">
                  <c:v>9.1999999999999993</c:v>
                </c:pt>
                <c:pt idx="4">
                  <c:v>7.6</c:v>
                </c:pt>
                <c:pt idx="5">
                  <c:v>7</c:v>
                </c:pt>
                <c:pt idx="6">
                  <c:v>5</c:v>
                </c:pt>
                <c:pt idx="7">
                  <c:v>5.3</c:v>
                </c:pt>
                <c:pt idx="8">
                  <c:v>6.1</c:v>
                </c:pt>
                <c:pt idx="9">
                  <c:v>5.2</c:v>
                </c:pt>
                <c:pt idx="10">
                  <c:v>4.3</c:v>
                </c:pt>
                <c:pt idx="11">
                  <c:v>6.1</c:v>
                </c:pt>
                <c:pt idx="12">
                  <c:v>3.9</c:v>
                </c:pt>
                <c:pt idx="13">
                  <c:v>5.6</c:v>
                </c:pt>
                <c:pt idx="14">
                  <c:v>7.7</c:v>
                </c:pt>
                <c:pt idx="15">
                  <c:v>0</c:v>
                </c:pt>
              </c:numCache>
            </c:numRef>
          </c:val>
          <c:smooth val="0"/>
        </c:ser>
        <c:dLbls>
          <c:showLegendKey val="0"/>
          <c:showVal val="0"/>
          <c:showCatName val="0"/>
          <c:showSerName val="0"/>
          <c:showPercent val="0"/>
          <c:showBubbleSize val="0"/>
        </c:dLbls>
        <c:marker val="1"/>
        <c:smooth val="0"/>
        <c:axId val="134496640"/>
        <c:axId val="134498176"/>
      </c:lineChart>
      <c:catAx>
        <c:axId val="134496640"/>
        <c:scaling>
          <c:orientation val="minMax"/>
        </c:scaling>
        <c:delete val="0"/>
        <c:axPos val="b"/>
        <c:numFmt formatCode="General" sourceLinked="1"/>
        <c:majorTickMark val="out"/>
        <c:minorTickMark val="none"/>
        <c:tickLblPos val="nextTo"/>
        <c:crossAx val="134498176"/>
        <c:crosses val="autoZero"/>
        <c:auto val="1"/>
        <c:lblAlgn val="ctr"/>
        <c:lblOffset val="100"/>
        <c:noMultiLvlLbl val="0"/>
      </c:catAx>
      <c:valAx>
        <c:axId val="1344981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4496640"/>
        <c:crosses val="autoZero"/>
        <c:crossBetween val="between"/>
      </c:valAx>
    </c:plotArea>
    <c:legend>
      <c:legendPos val="b"/>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Consumption of antibiotics in the community and hospital sectors - defined daily doses (DDD) per day, 2013-2024 (Per thousand inhabitants)</a:t>
            </a:r>
            <a:endParaRPr lang="en-US" sz="1200" b="0"/>
          </a:p>
          <a:p>
            <a:pPr>
              <a:defRPr sz="1400">
                <a:latin typeface="Calibri"/>
                <a:ea typeface="Calibri"/>
                <a:cs typeface="Calibri"/>
              </a:defRPr>
            </a:pPr>
            <a:r>
              <a:rPr lang="en-US" sz="1200" b="0"/>
              <a:t>SDG ind 03_70: freq=Annual</a:t>
            </a:r>
          </a:p>
        </c:rich>
      </c:tx>
      <c:layout/>
      <c:overlay val="0"/>
    </c:title>
    <c:autoTitleDeleted val="0"/>
    <c:plotArea>
      <c:layout/>
      <c:lineChart>
        <c:grouping val="standard"/>
        <c:varyColors val="0"/>
        <c:ser>
          <c:idx val="0"/>
          <c:order val="0"/>
          <c:tx>
            <c:strRef>
              <c:f>'03_70'!$A$23</c:f>
              <c:strCache>
                <c:ptCount val="1"/>
                <c:pt idx="0">
                  <c:v>European Union - 27 countries (from 2020)</c:v>
                </c:pt>
              </c:strCache>
            </c:strRef>
          </c:tx>
          <c:cat>
            <c:numRef>
              <c:f>'03_70'!$B$22:$M$22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'03_70'!$B$23:$M$23</c:f>
              <c:numCache>
                <c:formatCode>General</c:formatCode>
                <c:ptCount val="12"/>
                <c:pt idx="0">
                  <c:v>21.6</c:v>
                </c:pt>
                <c:pt idx="1">
                  <c:v>21.1</c:v>
                </c:pt>
                <c:pt idx="2">
                  <c:v>21.7</c:v>
                </c:pt>
                <c:pt idx="3">
                  <c:v>20.9</c:v>
                </c:pt>
                <c:pt idx="4">
                  <c:v>20.399999999999999</c:v>
                </c:pt>
                <c:pt idx="5">
                  <c:v>20.2</c:v>
                </c:pt>
                <c:pt idx="6">
                  <c:v>19.899999999999999</c:v>
                </c:pt>
                <c:pt idx="7">
                  <c:v>16.399999999999999</c:v>
                </c:pt>
                <c:pt idx="8">
                  <c:v>16.399999999999999</c:v>
                </c:pt>
                <c:pt idx="9">
                  <c:v>19.399999999999999</c:v>
                </c:pt>
                <c:pt idx="10">
                  <c:v>20</c:v>
                </c:pt>
                <c:pt idx="11">
                  <c:v>20.3</c:v>
                </c:pt>
              </c:numCache>
            </c:numRef>
          </c:val>
          <c:smooth val="0"/>
        </c:ser>
        <c:ser>
          <c:idx val="1"/>
          <c:order val="1"/>
          <c:tx>
            <c:strRef>
              <c:f>'03_70'!$A$24</c:f>
              <c:strCache>
                <c:ptCount val="1"/>
                <c:pt idx="0">
                  <c:v>Netherlands</c:v>
                </c:pt>
              </c:strCache>
            </c:strRef>
          </c:tx>
          <c:cat>
            <c:numRef>
              <c:f>'03_70'!$B$22:$M$22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'03_70'!$B$24:$M$24</c:f>
              <c:numCache>
                <c:formatCode>General</c:formatCode>
                <c:ptCount val="12"/>
                <c:pt idx="0">
                  <c:v>10.5</c:v>
                </c:pt>
                <c:pt idx="1">
                  <c:v>10.3</c:v>
                </c:pt>
                <c:pt idx="2">
                  <c:v>10.4</c:v>
                </c:pt>
                <c:pt idx="3">
                  <c:v>10.1</c:v>
                </c:pt>
                <c:pt idx="4">
                  <c:v>9.8000000000000007</c:v>
                </c:pt>
                <c:pt idx="5">
                  <c:v>9.6999999999999993</c:v>
                </c:pt>
                <c:pt idx="6">
                  <c:v>9.5</c:v>
                </c:pt>
                <c:pt idx="7">
                  <c:v>8.5</c:v>
                </c:pt>
                <c:pt idx="8">
                  <c:v>8.3000000000000007</c:v>
                </c:pt>
                <c:pt idx="9">
                  <c:v>9.1</c:v>
                </c:pt>
                <c:pt idx="10">
                  <c:v>9.6</c:v>
                </c:pt>
                <c:pt idx="11">
                  <c:v>9.8000000000000007</c:v>
                </c:pt>
              </c:numCache>
            </c:numRef>
          </c:val>
          <c:smooth val="0"/>
        </c:ser>
        <c:ser>
          <c:idx val="2"/>
          <c:order val="2"/>
          <c:tx>
            <c:strRef>
              <c:f>'03_70'!$A$25</c:f>
              <c:strCache>
                <c:ptCount val="1"/>
                <c:pt idx="0">
                  <c:v>Poland</c:v>
                </c:pt>
              </c:strCache>
            </c:strRef>
          </c:tx>
          <c:cat>
            <c:numRef>
              <c:f>'03_70'!$B$22:$M$22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'03_70'!$B$25:$M$25</c:f>
              <c:numCache>
                <c:formatCode>General</c:formatCode>
                <c:ptCount val="12"/>
                <c:pt idx="0">
                  <c:v>0</c:v>
                </c:pt>
                <c:pt idx="1">
                  <c:v>21.2</c:v>
                </c:pt>
                <c:pt idx="2">
                  <c:v>24.1</c:v>
                </c:pt>
                <c:pt idx="3">
                  <c:v>22</c:v>
                </c:pt>
                <c:pt idx="4">
                  <c:v>25.4</c:v>
                </c:pt>
                <c:pt idx="5">
                  <c:v>24.4</c:v>
                </c:pt>
                <c:pt idx="6">
                  <c:v>23.6</c:v>
                </c:pt>
                <c:pt idx="7">
                  <c:v>18.5</c:v>
                </c:pt>
                <c:pt idx="8">
                  <c:v>20.2</c:v>
                </c:pt>
                <c:pt idx="9">
                  <c:v>23.6</c:v>
                </c:pt>
                <c:pt idx="10">
                  <c:v>23.2</c:v>
                </c:pt>
                <c:pt idx="11">
                  <c:v>22.6</c:v>
                </c:pt>
              </c:numCache>
            </c:numRef>
          </c:val>
          <c:smooth val="0"/>
        </c:ser>
        <c:dLbls>
          <c:showLegendKey val="0"/>
          <c:showVal val="0"/>
          <c:showCatName val="0"/>
          <c:showSerName val="0"/>
          <c:showPercent val="0"/>
          <c:showBubbleSize val="0"/>
        </c:dLbls>
        <c:marker val="1"/>
        <c:smooth val="0"/>
        <c:axId val="134828416"/>
        <c:axId val="134829952"/>
      </c:lineChart>
      <c:catAx>
        <c:axId val="134828416"/>
        <c:scaling>
          <c:orientation val="minMax"/>
        </c:scaling>
        <c:delete val="0"/>
        <c:axPos val="b"/>
        <c:numFmt formatCode="General" sourceLinked="1"/>
        <c:majorTickMark val="out"/>
        <c:minorTickMark val="none"/>
        <c:tickLblPos val="nextTo"/>
        <c:crossAx val="134829952"/>
        <c:crosses val="autoZero"/>
        <c:auto val="1"/>
        <c:lblAlgn val="ctr"/>
        <c:lblOffset val="100"/>
        <c:noMultiLvlLbl val="0"/>
      </c:catAx>
      <c:valAx>
        <c:axId val="1348299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4828416"/>
        <c:crosses val="autoZero"/>
        <c:crossBetween val="between"/>
      </c:valAx>
    </c:plotArea>
    <c:legend>
      <c:legendPos val="b"/>
      <c:layout/>
      <c:overlay val="0"/>
    </c:legend>
    <c:plotVisOnly val="1"/>
    <c:dispBlanksAs val="gap"/>
    <c:showDLblsOverMax val="0"/>
  </c:chart>
  <c:spPr>
    <a:ln>
      <a:solidFill>
        <a:srgbClr val="4C9F38"/>
      </a:solidFill>
      <a:prstDash val="solid"/>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Early leavers from education and training by sex, 2010-2024 (Percentage)</a:t>
            </a:r>
            <a:endParaRPr lang="en-US" sz="1200" b="0"/>
          </a:p>
          <a:p>
            <a:pPr>
              <a:defRPr sz="1400">
                <a:latin typeface="Calibri"/>
                <a:ea typeface="Calibri"/>
                <a:cs typeface="Calibri"/>
              </a:defRPr>
            </a:pPr>
            <a:r>
              <a:rPr lang="en-US" sz="1200" b="0"/>
              <a:t>SDG ind 04_10: freq=Annual, wstatus=Population, age=From 18 to 24 years, sex=Total</a:t>
            </a:r>
          </a:p>
        </c:rich>
      </c:tx>
      <c:layout/>
      <c:overlay val="0"/>
    </c:title>
    <c:autoTitleDeleted val="0"/>
    <c:plotArea>
      <c:layout/>
      <c:lineChart>
        <c:grouping val="standard"/>
        <c:varyColors val="0"/>
        <c:ser>
          <c:idx val="0"/>
          <c:order val="0"/>
          <c:tx>
            <c:strRef>
              <c:f>'04_10'!$A$23</c:f>
              <c:strCache>
                <c:ptCount val="1"/>
                <c:pt idx="0">
                  <c:v>European Union - 27 countries (from 2020)</c:v>
                </c:pt>
              </c:strCache>
            </c:strRef>
          </c:tx>
          <c:cat>
            <c:numRef>
              <c:f>'04_10'!$B$22:$P$22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'04_10'!$B$23:$P$23</c:f>
              <c:numCache>
                <c:formatCode>General</c:formatCode>
                <c:ptCount val="15"/>
                <c:pt idx="0">
                  <c:v>13.8</c:v>
                </c:pt>
                <c:pt idx="1">
                  <c:v>13.2</c:v>
                </c:pt>
                <c:pt idx="2">
                  <c:v>12.6</c:v>
                </c:pt>
                <c:pt idx="3">
                  <c:v>11.8</c:v>
                </c:pt>
                <c:pt idx="4">
                  <c:v>11.1</c:v>
                </c:pt>
                <c:pt idx="5">
                  <c:v>11</c:v>
                </c:pt>
                <c:pt idx="6">
                  <c:v>10.6</c:v>
                </c:pt>
                <c:pt idx="7">
                  <c:v>10.5</c:v>
                </c:pt>
                <c:pt idx="8">
                  <c:v>10.5</c:v>
                </c:pt>
                <c:pt idx="9">
                  <c:v>10.1</c:v>
                </c:pt>
                <c:pt idx="10">
                  <c:v>10</c:v>
                </c:pt>
                <c:pt idx="11">
                  <c:v>9.6999999999999993</c:v>
                </c:pt>
                <c:pt idx="12">
                  <c:v>9.6</c:v>
                </c:pt>
                <c:pt idx="13">
                  <c:v>9.6</c:v>
                </c:pt>
                <c:pt idx="14">
                  <c:v>9.4</c:v>
                </c:pt>
              </c:numCache>
            </c:numRef>
          </c:val>
          <c:smooth val="0"/>
        </c:ser>
        <c:ser>
          <c:idx val="1"/>
          <c:order val="1"/>
          <c:tx>
            <c:strRef>
              <c:f>'04_10'!$A$24</c:f>
              <c:strCache>
                <c:ptCount val="1"/>
                <c:pt idx="0">
                  <c:v>Netherlands</c:v>
                </c:pt>
              </c:strCache>
            </c:strRef>
          </c:tx>
          <c:cat>
            <c:numRef>
              <c:f>'04_10'!$B$22:$P$22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'04_10'!$B$24:$P$24</c:f>
              <c:numCache>
                <c:formatCode>General</c:formatCode>
                <c:ptCount val="15"/>
                <c:pt idx="0">
                  <c:v>10.1</c:v>
                </c:pt>
                <c:pt idx="1">
                  <c:v>9.1999999999999993</c:v>
                </c:pt>
                <c:pt idx="2">
                  <c:v>8.9</c:v>
                </c:pt>
                <c:pt idx="3">
                  <c:v>9.3000000000000007</c:v>
                </c:pt>
                <c:pt idx="4">
                  <c:v>8.6999999999999993</c:v>
                </c:pt>
                <c:pt idx="5">
                  <c:v>8.1999999999999993</c:v>
                </c:pt>
                <c:pt idx="6">
                  <c:v>8</c:v>
                </c:pt>
                <c:pt idx="7">
                  <c:v>7.1</c:v>
                </c:pt>
                <c:pt idx="8">
                  <c:v>7.3</c:v>
                </c:pt>
                <c:pt idx="9">
                  <c:v>7.5</c:v>
                </c:pt>
                <c:pt idx="10">
                  <c:v>7</c:v>
                </c:pt>
                <c:pt idx="11">
                  <c:v>5.0999999999999996</c:v>
                </c:pt>
                <c:pt idx="12">
                  <c:v>5.6</c:v>
                </c:pt>
                <c:pt idx="13">
                  <c:v>6.2</c:v>
                </c:pt>
                <c:pt idx="14">
                  <c:v>7</c:v>
                </c:pt>
              </c:numCache>
            </c:numRef>
          </c:val>
          <c:smooth val="0"/>
        </c:ser>
        <c:ser>
          <c:idx val="2"/>
          <c:order val="2"/>
          <c:tx>
            <c:strRef>
              <c:f>'04_10'!$A$25</c:f>
              <c:strCache>
                <c:ptCount val="1"/>
                <c:pt idx="0">
                  <c:v>Poland</c:v>
                </c:pt>
              </c:strCache>
            </c:strRef>
          </c:tx>
          <c:cat>
            <c:numRef>
              <c:f>'04_10'!$B$22:$P$22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'04_10'!$B$25:$P$25</c:f>
              <c:numCache>
                <c:formatCode>General</c:formatCode>
                <c:ptCount val="15"/>
                <c:pt idx="0">
                  <c:v>5.4</c:v>
                </c:pt>
                <c:pt idx="1">
                  <c:v>5.6</c:v>
                </c:pt>
                <c:pt idx="2">
                  <c:v>5.7</c:v>
                </c:pt>
                <c:pt idx="3">
                  <c:v>5.6</c:v>
                </c:pt>
                <c:pt idx="4">
                  <c:v>5.4</c:v>
                </c:pt>
                <c:pt idx="5">
                  <c:v>5.3</c:v>
                </c:pt>
                <c:pt idx="6">
                  <c:v>5.2</c:v>
                </c:pt>
                <c:pt idx="7">
                  <c:v>5</c:v>
                </c:pt>
                <c:pt idx="8">
                  <c:v>4.8</c:v>
                </c:pt>
                <c:pt idx="9">
                  <c:v>5.0999999999999996</c:v>
                </c:pt>
                <c:pt idx="10">
                  <c:v>5.3</c:v>
                </c:pt>
                <c:pt idx="11">
                  <c:v>5.8</c:v>
                </c:pt>
                <c:pt idx="12">
                  <c:v>4.7</c:v>
                </c:pt>
                <c:pt idx="13">
                  <c:v>3.7</c:v>
                </c:pt>
                <c:pt idx="14">
                  <c:v>4.0999999999999996</c:v>
                </c:pt>
              </c:numCache>
            </c:numRef>
          </c:val>
          <c:smooth val="0"/>
        </c:ser>
        <c:ser>
          <c:idx val="3"/>
          <c:order val="3"/>
          <c:tx>
            <c:strRef>
              <c:f>'04_10'!$A$26</c:f>
              <c:strCache>
                <c:ptCount val="1"/>
                <c:pt idx="0">
                  <c:v>Serbia</c:v>
                </c:pt>
              </c:strCache>
            </c:strRef>
          </c:tx>
          <c:cat>
            <c:numRef>
              <c:f>'04_10'!$B$22:$P$22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'04_10'!$B$26:$P$26</c:f>
              <c:numCache>
                <c:formatCode>General</c:formatCode>
                <c:ptCount val="15"/>
                <c:pt idx="0">
                  <c:v>8.3000000000000007</c:v>
                </c:pt>
                <c:pt idx="1">
                  <c:v>8.5</c:v>
                </c:pt>
                <c:pt idx="2">
                  <c:v>8.1</c:v>
                </c:pt>
                <c:pt idx="3">
                  <c:v>8.9</c:v>
                </c:pt>
                <c:pt idx="4">
                  <c:v>8.4</c:v>
                </c:pt>
                <c:pt idx="5">
                  <c:v>7.5</c:v>
                </c:pt>
                <c:pt idx="6">
                  <c:v>7</c:v>
                </c:pt>
                <c:pt idx="7">
                  <c:v>6.2</c:v>
                </c:pt>
                <c:pt idx="8">
                  <c:v>6.8</c:v>
                </c:pt>
                <c:pt idx="9">
                  <c:v>6.6</c:v>
                </c:pt>
                <c:pt idx="10">
                  <c:v>5.6</c:v>
                </c:pt>
                <c:pt idx="11">
                  <c:v>7.7</c:v>
                </c:pt>
                <c:pt idx="12">
                  <c:v>5.7</c:v>
                </c:pt>
                <c:pt idx="13">
                  <c:v>5.8</c:v>
                </c:pt>
                <c:pt idx="14">
                  <c:v>6.2</c:v>
                </c:pt>
              </c:numCache>
            </c:numRef>
          </c:val>
          <c:smooth val="0"/>
        </c:ser>
        <c:dLbls>
          <c:showLegendKey val="0"/>
          <c:showVal val="0"/>
          <c:showCatName val="0"/>
          <c:showSerName val="0"/>
          <c:showPercent val="0"/>
          <c:showBubbleSize val="0"/>
        </c:dLbls>
        <c:marker val="1"/>
        <c:smooth val="0"/>
        <c:axId val="135585792"/>
        <c:axId val="135587328"/>
      </c:lineChart>
      <c:catAx>
        <c:axId val="135585792"/>
        <c:scaling>
          <c:orientation val="minMax"/>
        </c:scaling>
        <c:delete val="0"/>
        <c:axPos val="b"/>
        <c:numFmt formatCode="General" sourceLinked="1"/>
        <c:majorTickMark val="out"/>
        <c:minorTickMark val="none"/>
        <c:tickLblPos val="nextTo"/>
        <c:crossAx val="135587328"/>
        <c:crosses val="autoZero"/>
        <c:auto val="1"/>
        <c:lblAlgn val="ctr"/>
        <c:lblOffset val="100"/>
        <c:noMultiLvlLbl val="0"/>
      </c:catAx>
      <c:valAx>
        <c:axId val="1355873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5585792"/>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Early leavers from education and training by sex, 2010-2024 (Percentage)</a:t>
            </a:r>
            <a:endParaRPr lang="en-US" sz="1200" b="0"/>
          </a:p>
          <a:p>
            <a:pPr>
              <a:defRPr sz="1400">
                <a:latin typeface="Calibri"/>
                <a:ea typeface="Calibri"/>
                <a:cs typeface="Calibri"/>
              </a:defRPr>
            </a:pPr>
            <a:r>
              <a:rPr lang="en-US" sz="1200" b="0"/>
              <a:t>SDG ind 04_10: freq=Annual, wstatus=Population, age=From 18 to 24 years, sex=Males</a:t>
            </a:r>
          </a:p>
        </c:rich>
      </c:tx>
      <c:layout/>
      <c:overlay val="0"/>
    </c:title>
    <c:autoTitleDeleted val="0"/>
    <c:plotArea>
      <c:layout/>
      <c:lineChart>
        <c:grouping val="standard"/>
        <c:varyColors val="0"/>
        <c:ser>
          <c:idx val="0"/>
          <c:order val="0"/>
          <c:tx>
            <c:strRef>
              <c:f>'04_10'!$A$34</c:f>
              <c:strCache>
                <c:ptCount val="1"/>
                <c:pt idx="0">
                  <c:v>European Union - 27 countries (from 2020)</c:v>
                </c:pt>
              </c:strCache>
            </c:strRef>
          </c:tx>
          <c:cat>
            <c:numRef>
              <c:f>'04_10'!$B$33:$P$33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'04_10'!$B$34:$P$34</c:f>
              <c:numCache>
                <c:formatCode>General</c:formatCode>
                <c:ptCount val="15"/>
                <c:pt idx="0">
                  <c:v>15.9</c:v>
                </c:pt>
                <c:pt idx="1">
                  <c:v>15.1</c:v>
                </c:pt>
                <c:pt idx="2">
                  <c:v>14.5</c:v>
                </c:pt>
                <c:pt idx="3">
                  <c:v>13.6</c:v>
                </c:pt>
                <c:pt idx="4">
                  <c:v>12.7</c:v>
                </c:pt>
                <c:pt idx="5">
                  <c:v>12.5</c:v>
                </c:pt>
                <c:pt idx="6">
                  <c:v>12.1</c:v>
                </c:pt>
                <c:pt idx="7">
                  <c:v>12.1</c:v>
                </c:pt>
                <c:pt idx="8">
                  <c:v>12.1</c:v>
                </c:pt>
                <c:pt idx="9">
                  <c:v>11.8</c:v>
                </c:pt>
                <c:pt idx="10">
                  <c:v>11.9</c:v>
                </c:pt>
                <c:pt idx="11">
                  <c:v>11.5</c:v>
                </c:pt>
                <c:pt idx="12">
                  <c:v>11.1</c:v>
                </c:pt>
                <c:pt idx="13">
                  <c:v>11.3</c:v>
                </c:pt>
                <c:pt idx="14">
                  <c:v>11</c:v>
                </c:pt>
              </c:numCache>
            </c:numRef>
          </c:val>
          <c:smooth val="0"/>
        </c:ser>
        <c:ser>
          <c:idx val="1"/>
          <c:order val="1"/>
          <c:tx>
            <c:strRef>
              <c:f>'04_10'!$A$35</c:f>
              <c:strCache>
                <c:ptCount val="1"/>
                <c:pt idx="0">
                  <c:v>Netherlands</c:v>
                </c:pt>
              </c:strCache>
            </c:strRef>
          </c:tx>
          <c:cat>
            <c:numRef>
              <c:f>'04_10'!$B$33:$P$33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'04_10'!$B$35:$P$35</c:f>
              <c:numCache>
                <c:formatCode>General</c:formatCode>
                <c:ptCount val="15"/>
                <c:pt idx="0">
                  <c:v>12.4</c:v>
                </c:pt>
                <c:pt idx="1">
                  <c:v>11.1</c:v>
                </c:pt>
                <c:pt idx="2">
                  <c:v>10.5</c:v>
                </c:pt>
                <c:pt idx="3">
                  <c:v>11.2</c:v>
                </c:pt>
                <c:pt idx="4">
                  <c:v>10.6</c:v>
                </c:pt>
                <c:pt idx="5">
                  <c:v>9.9</c:v>
                </c:pt>
                <c:pt idx="6">
                  <c:v>10.1</c:v>
                </c:pt>
                <c:pt idx="7">
                  <c:v>9.4</c:v>
                </c:pt>
                <c:pt idx="8">
                  <c:v>9.3000000000000007</c:v>
                </c:pt>
                <c:pt idx="9">
                  <c:v>9.5</c:v>
                </c:pt>
                <c:pt idx="10">
                  <c:v>8.6999999999999993</c:v>
                </c:pt>
                <c:pt idx="11">
                  <c:v>6.5</c:v>
                </c:pt>
                <c:pt idx="12">
                  <c:v>6.8</c:v>
                </c:pt>
                <c:pt idx="13">
                  <c:v>7.2</c:v>
                </c:pt>
                <c:pt idx="14">
                  <c:v>8.8000000000000007</c:v>
                </c:pt>
              </c:numCache>
            </c:numRef>
          </c:val>
          <c:smooth val="0"/>
        </c:ser>
        <c:ser>
          <c:idx val="2"/>
          <c:order val="2"/>
          <c:tx>
            <c:strRef>
              <c:f>'04_10'!$A$36</c:f>
              <c:strCache>
                <c:ptCount val="1"/>
                <c:pt idx="0">
                  <c:v>Poland</c:v>
                </c:pt>
              </c:strCache>
            </c:strRef>
          </c:tx>
          <c:cat>
            <c:numRef>
              <c:f>'04_10'!$B$33:$P$33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'04_10'!$B$36:$P$36</c:f>
              <c:numCache>
                <c:formatCode>General</c:formatCode>
                <c:ptCount val="15"/>
                <c:pt idx="0">
                  <c:v>7.2</c:v>
                </c:pt>
                <c:pt idx="1">
                  <c:v>7.4</c:v>
                </c:pt>
                <c:pt idx="2">
                  <c:v>7.8</c:v>
                </c:pt>
                <c:pt idx="3">
                  <c:v>7.9</c:v>
                </c:pt>
                <c:pt idx="4">
                  <c:v>7.3</c:v>
                </c:pt>
                <c:pt idx="5">
                  <c:v>7.2</c:v>
                </c:pt>
                <c:pt idx="6">
                  <c:v>6.4</c:v>
                </c:pt>
                <c:pt idx="7">
                  <c:v>6</c:v>
                </c:pt>
                <c:pt idx="8">
                  <c:v>5.8</c:v>
                </c:pt>
                <c:pt idx="9">
                  <c:v>6.6</c:v>
                </c:pt>
                <c:pt idx="10">
                  <c:v>6.9</c:v>
                </c:pt>
                <c:pt idx="11">
                  <c:v>7.2</c:v>
                </c:pt>
                <c:pt idx="12">
                  <c:v>5.8</c:v>
                </c:pt>
                <c:pt idx="13">
                  <c:v>4.9000000000000004</c:v>
                </c:pt>
                <c:pt idx="14">
                  <c:v>4.8</c:v>
                </c:pt>
              </c:numCache>
            </c:numRef>
          </c:val>
          <c:smooth val="0"/>
        </c:ser>
        <c:ser>
          <c:idx val="3"/>
          <c:order val="3"/>
          <c:tx>
            <c:strRef>
              <c:f>'04_10'!$A$37</c:f>
              <c:strCache>
                <c:ptCount val="1"/>
                <c:pt idx="0">
                  <c:v>Serbia</c:v>
                </c:pt>
              </c:strCache>
            </c:strRef>
          </c:tx>
          <c:cat>
            <c:numRef>
              <c:f>'04_10'!$B$33:$P$33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'04_10'!$B$37:$P$37</c:f>
              <c:numCache>
                <c:formatCode>General</c:formatCode>
                <c:ptCount val="15"/>
                <c:pt idx="0">
                  <c:v>9.1999999999999993</c:v>
                </c:pt>
                <c:pt idx="1">
                  <c:v>9.6</c:v>
                </c:pt>
                <c:pt idx="2">
                  <c:v>8.6999999999999993</c:v>
                </c:pt>
                <c:pt idx="3">
                  <c:v>8.1999999999999993</c:v>
                </c:pt>
                <c:pt idx="4">
                  <c:v>8.3000000000000007</c:v>
                </c:pt>
                <c:pt idx="5">
                  <c:v>7.7</c:v>
                </c:pt>
                <c:pt idx="6">
                  <c:v>7.3</c:v>
                </c:pt>
                <c:pt idx="7">
                  <c:v>6.3</c:v>
                </c:pt>
                <c:pt idx="8">
                  <c:v>6.8</c:v>
                </c:pt>
                <c:pt idx="9">
                  <c:v>6.5</c:v>
                </c:pt>
                <c:pt idx="10">
                  <c:v>5.4</c:v>
                </c:pt>
                <c:pt idx="11">
                  <c:v>8.6999999999999993</c:v>
                </c:pt>
                <c:pt idx="12">
                  <c:v>6.5</c:v>
                </c:pt>
                <c:pt idx="13">
                  <c:v>5.8</c:v>
                </c:pt>
                <c:pt idx="14">
                  <c:v>6.8</c:v>
                </c:pt>
              </c:numCache>
            </c:numRef>
          </c:val>
          <c:smooth val="0"/>
        </c:ser>
        <c:dLbls>
          <c:showLegendKey val="0"/>
          <c:showVal val="0"/>
          <c:showCatName val="0"/>
          <c:showSerName val="0"/>
          <c:showPercent val="0"/>
          <c:showBubbleSize val="0"/>
        </c:dLbls>
        <c:marker val="1"/>
        <c:smooth val="0"/>
        <c:axId val="136395008"/>
        <c:axId val="136400896"/>
      </c:lineChart>
      <c:catAx>
        <c:axId val="136395008"/>
        <c:scaling>
          <c:orientation val="minMax"/>
        </c:scaling>
        <c:delete val="0"/>
        <c:axPos val="b"/>
        <c:numFmt formatCode="General" sourceLinked="1"/>
        <c:majorTickMark val="out"/>
        <c:minorTickMark val="none"/>
        <c:tickLblPos val="nextTo"/>
        <c:crossAx val="136400896"/>
        <c:crosses val="autoZero"/>
        <c:auto val="1"/>
        <c:lblAlgn val="ctr"/>
        <c:lblOffset val="100"/>
        <c:noMultiLvlLbl val="0"/>
      </c:catAx>
      <c:valAx>
        <c:axId val="1364008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6395008"/>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Early leavers from education and training by sex, 2010-2024 (Percentage)</a:t>
            </a:r>
            <a:endParaRPr sz="1200" b="0"/>
          </a:p>
          <a:p>
            <a:pPr>
              <a:defRPr sz="1400">
                <a:latin typeface="Calibri"/>
                <a:ea typeface="Calibri"/>
                <a:cs typeface="Calibri"/>
              </a:defRPr>
            </a:pPr>
            <a:r>
              <a:rPr sz="1200" b="0"/>
              <a:t>SDG ind 04_10: freq=Annual, wstatus=Population, age=From 18 to 24 years, sex=Females</a:t>
            </a:r>
          </a:p>
        </c:rich>
      </c:tx>
      <c:overlay val="0"/>
    </c:title>
    <c:autoTitleDeleted val="0"/>
    <c:plotArea>
      <c:layout/>
      <c:lineChart>
        <c:grouping val="standard"/>
        <c:varyColors val="0"/>
        <c:ser>
          <c:idx val="0"/>
          <c:order val="0"/>
          <c:tx>
            <c:strRef>
              <c:f>'04_10'!$A$45</c:f>
              <c:strCache>
                <c:ptCount val="1"/>
                <c:pt idx="0">
                  <c:v>European Union - 27 countries (from 2020)</c:v>
                </c:pt>
              </c:strCache>
            </c:strRef>
          </c:tx>
          <c:cat>
            <c:numRef>
              <c:f>'04_10'!$B$44:$P$44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'04_10'!$B$45:$P$45</c:f>
              <c:numCache>
                <c:formatCode>General</c:formatCode>
                <c:ptCount val="15"/>
                <c:pt idx="0">
                  <c:v>11.6</c:v>
                </c:pt>
                <c:pt idx="1">
                  <c:v>11.1</c:v>
                </c:pt>
                <c:pt idx="2">
                  <c:v>10.6</c:v>
                </c:pt>
                <c:pt idx="3">
                  <c:v>10</c:v>
                </c:pt>
                <c:pt idx="4">
                  <c:v>9.4</c:v>
                </c:pt>
                <c:pt idx="5">
                  <c:v>9.4</c:v>
                </c:pt>
                <c:pt idx="6">
                  <c:v>9.1</c:v>
                </c:pt>
                <c:pt idx="7">
                  <c:v>8.9</c:v>
                </c:pt>
                <c:pt idx="8">
                  <c:v>8.6999999999999993</c:v>
                </c:pt>
                <c:pt idx="9">
                  <c:v>8.4</c:v>
                </c:pt>
                <c:pt idx="10">
                  <c:v>8.1</c:v>
                </c:pt>
                <c:pt idx="11">
                  <c:v>7.9</c:v>
                </c:pt>
                <c:pt idx="12">
                  <c:v>8</c:v>
                </c:pt>
                <c:pt idx="13">
                  <c:v>7.7</c:v>
                </c:pt>
                <c:pt idx="14">
                  <c:v>7.7</c:v>
                </c:pt>
              </c:numCache>
            </c:numRef>
          </c:val>
          <c:smooth val="0"/>
        </c:ser>
        <c:ser>
          <c:idx val="1"/>
          <c:order val="1"/>
          <c:tx>
            <c:strRef>
              <c:f>'04_10'!$A$46</c:f>
              <c:strCache>
                <c:ptCount val="1"/>
                <c:pt idx="0">
                  <c:v>Netherlands</c:v>
                </c:pt>
              </c:strCache>
            </c:strRef>
          </c:tx>
          <c:cat>
            <c:numRef>
              <c:f>'04_10'!$B$44:$P$44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'04_10'!$B$46:$P$46</c:f>
              <c:numCache>
                <c:formatCode>General</c:formatCode>
                <c:ptCount val="15"/>
                <c:pt idx="0">
                  <c:v>7.7</c:v>
                </c:pt>
                <c:pt idx="1">
                  <c:v>7.2</c:v>
                </c:pt>
                <c:pt idx="2">
                  <c:v>7.2</c:v>
                </c:pt>
                <c:pt idx="3">
                  <c:v>7.4</c:v>
                </c:pt>
                <c:pt idx="4">
                  <c:v>6.8</c:v>
                </c:pt>
                <c:pt idx="5">
                  <c:v>6.4</c:v>
                </c:pt>
                <c:pt idx="6">
                  <c:v>5.8</c:v>
                </c:pt>
                <c:pt idx="7">
                  <c:v>4.5999999999999996</c:v>
                </c:pt>
                <c:pt idx="8">
                  <c:v>5.3</c:v>
                </c:pt>
                <c:pt idx="9">
                  <c:v>5.5</c:v>
                </c:pt>
                <c:pt idx="10">
                  <c:v>5.3</c:v>
                </c:pt>
                <c:pt idx="11">
                  <c:v>3.8</c:v>
                </c:pt>
                <c:pt idx="12">
                  <c:v>4.3</c:v>
                </c:pt>
                <c:pt idx="13">
                  <c:v>5.2</c:v>
                </c:pt>
                <c:pt idx="14">
                  <c:v>5.2</c:v>
                </c:pt>
              </c:numCache>
            </c:numRef>
          </c:val>
          <c:smooth val="0"/>
        </c:ser>
        <c:ser>
          <c:idx val="2"/>
          <c:order val="2"/>
          <c:tx>
            <c:strRef>
              <c:f>'04_10'!$A$47</c:f>
              <c:strCache>
                <c:ptCount val="1"/>
                <c:pt idx="0">
                  <c:v>Poland</c:v>
                </c:pt>
              </c:strCache>
            </c:strRef>
          </c:tx>
          <c:cat>
            <c:numRef>
              <c:f>'04_10'!$B$44:$P$44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'04_10'!$B$47:$P$47</c:f>
              <c:numCache>
                <c:formatCode>General</c:formatCode>
                <c:ptCount val="15"/>
                <c:pt idx="0">
                  <c:v>3.5</c:v>
                </c:pt>
                <c:pt idx="1">
                  <c:v>3.7</c:v>
                </c:pt>
                <c:pt idx="2">
                  <c:v>3.5</c:v>
                </c:pt>
                <c:pt idx="3">
                  <c:v>3.2</c:v>
                </c:pt>
                <c:pt idx="4">
                  <c:v>3.3</c:v>
                </c:pt>
                <c:pt idx="5">
                  <c:v>3.2</c:v>
                </c:pt>
                <c:pt idx="6">
                  <c:v>3.9</c:v>
                </c:pt>
                <c:pt idx="7">
                  <c:v>3.9</c:v>
                </c:pt>
                <c:pt idx="8">
                  <c:v>3.7</c:v>
                </c:pt>
                <c:pt idx="9">
                  <c:v>3.6</c:v>
                </c:pt>
                <c:pt idx="10">
                  <c:v>3.7</c:v>
                </c:pt>
                <c:pt idx="11">
                  <c:v>4.3</c:v>
                </c:pt>
                <c:pt idx="12">
                  <c:v>3.7</c:v>
                </c:pt>
                <c:pt idx="13">
                  <c:v>2.4</c:v>
                </c:pt>
                <c:pt idx="14">
                  <c:v>3.4</c:v>
                </c:pt>
              </c:numCache>
            </c:numRef>
          </c:val>
          <c:smooth val="0"/>
        </c:ser>
        <c:ser>
          <c:idx val="3"/>
          <c:order val="3"/>
          <c:tx>
            <c:strRef>
              <c:f>'04_10'!$A$48</c:f>
              <c:strCache>
                <c:ptCount val="1"/>
                <c:pt idx="0">
                  <c:v>Serbia</c:v>
                </c:pt>
              </c:strCache>
            </c:strRef>
          </c:tx>
          <c:cat>
            <c:numRef>
              <c:f>'04_10'!$B$44:$P$44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'04_10'!$B$48:$P$48</c:f>
              <c:numCache>
                <c:formatCode>General</c:formatCode>
                <c:ptCount val="15"/>
                <c:pt idx="0">
                  <c:v>7.3</c:v>
                </c:pt>
                <c:pt idx="1">
                  <c:v>7.2</c:v>
                </c:pt>
                <c:pt idx="2">
                  <c:v>7.4</c:v>
                </c:pt>
                <c:pt idx="3">
                  <c:v>9.6999999999999993</c:v>
                </c:pt>
                <c:pt idx="4">
                  <c:v>8.4</c:v>
                </c:pt>
                <c:pt idx="5">
                  <c:v>7.2</c:v>
                </c:pt>
                <c:pt idx="6">
                  <c:v>6.7</c:v>
                </c:pt>
                <c:pt idx="7">
                  <c:v>6.1</c:v>
                </c:pt>
                <c:pt idx="8">
                  <c:v>6.8</c:v>
                </c:pt>
                <c:pt idx="9">
                  <c:v>6.7</c:v>
                </c:pt>
                <c:pt idx="10">
                  <c:v>5.8</c:v>
                </c:pt>
                <c:pt idx="11">
                  <c:v>6.6</c:v>
                </c:pt>
                <c:pt idx="12">
                  <c:v>5</c:v>
                </c:pt>
                <c:pt idx="13">
                  <c:v>5.9</c:v>
                </c:pt>
                <c:pt idx="14">
                  <c:v>5.7</c:v>
                </c:pt>
              </c:numCache>
            </c:numRef>
          </c:val>
          <c:smooth val="0"/>
        </c:ser>
        <c:dLbls>
          <c:showLegendKey val="0"/>
          <c:showVal val="0"/>
          <c:showCatName val="0"/>
          <c:showSerName val="0"/>
          <c:showPercent val="0"/>
          <c:showBubbleSize val="0"/>
        </c:dLbls>
        <c:marker val="1"/>
        <c:smooth val="0"/>
        <c:axId val="137097600"/>
        <c:axId val="137099136"/>
      </c:lineChart>
      <c:catAx>
        <c:axId val="137097600"/>
        <c:scaling>
          <c:orientation val="minMax"/>
        </c:scaling>
        <c:delete val="0"/>
        <c:axPos val="b"/>
        <c:numFmt formatCode="General" sourceLinked="1"/>
        <c:majorTickMark val="out"/>
        <c:minorTickMark val="none"/>
        <c:tickLblPos val="nextTo"/>
        <c:crossAx val="137099136"/>
        <c:crosses val="autoZero"/>
        <c:auto val="1"/>
        <c:lblAlgn val="ctr"/>
        <c:lblOffset val="100"/>
        <c:noMultiLvlLbl val="0"/>
      </c:catAx>
      <c:valAx>
        <c:axId val="1370991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7097600"/>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aged 25-34 with tertiary educational attainment level, 2010-2024 (Percentage)</a:t>
            </a:r>
            <a:endParaRPr lang="en-US" sz="1200" b="0"/>
          </a:p>
          <a:p>
            <a:pPr>
              <a:defRPr sz="1400">
                <a:latin typeface="Calibri"/>
                <a:ea typeface="Calibri"/>
                <a:cs typeface="Calibri"/>
              </a:defRPr>
            </a:pPr>
            <a:r>
              <a:rPr lang="en-US" sz="1200" b="0"/>
              <a:t>SDG ind 04_20: freq=Annual, sex=Total, age=From 25 to 34 years</a:t>
            </a:r>
          </a:p>
          <a:p>
            <a:pPr>
              <a:defRPr sz="1400">
                <a:latin typeface="Calibri"/>
                <a:ea typeface="Calibri"/>
                <a:cs typeface="Calibri"/>
              </a:defRPr>
            </a:pPr>
            <a:r>
              <a:rPr lang="en-US" sz="1200" b="0"/>
              <a:t>isced11=Tertiary education (levels 5-8)</a:t>
            </a:r>
          </a:p>
        </c:rich>
      </c:tx>
      <c:layout/>
      <c:overlay val="0"/>
    </c:title>
    <c:autoTitleDeleted val="0"/>
    <c:plotArea>
      <c:layout/>
      <c:lineChart>
        <c:grouping val="standard"/>
        <c:varyColors val="0"/>
        <c:ser>
          <c:idx val="0"/>
          <c:order val="0"/>
          <c:tx>
            <c:strRef>
              <c:f>'04_20'!$A$23</c:f>
              <c:strCache>
                <c:ptCount val="1"/>
                <c:pt idx="0">
                  <c:v>European Union - 27 countries (from 2020)</c:v>
                </c:pt>
              </c:strCache>
            </c:strRef>
          </c:tx>
          <c:cat>
            <c:numRef>
              <c:f>'04_20'!$B$22:$P$22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'04_20'!$B$23:$P$23</c:f>
              <c:numCache>
                <c:formatCode>General</c:formatCode>
                <c:ptCount val="15"/>
                <c:pt idx="0">
                  <c:v>32.200000000000003</c:v>
                </c:pt>
                <c:pt idx="1">
                  <c:v>33.1</c:v>
                </c:pt>
                <c:pt idx="2">
                  <c:v>34.1</c:v>
                </c:pt>
                <c:pt idx="3">
                  <c:v>35.200000000000003</c:v>
                </c:pt>
                <c:pt idx="4">
                  <c:v>35.9</c:v>
                </c:pt>
                <c:pt idx="5">
                  <c:v>36.5</c:v>
                </c:pt>
                <c:pt idx="6">
                  <c:v>36.799999999999997</c:v>
                </c:pt>
                <c:pt idx="7">
                  <c:v>37.6</c:v>
                </c:pt>
                <c:pt idx="8">
                  <c:v>38.700000000000003</c:v>
                </c:pt>
                <c:pt idx="9">
                  <c:v>39.6</c:v>
                </c:pt>
                <c:pt idx="10">
                  <c:v>40.700000000000003</c:v>
                </c:pt>
                <c:pt idx="11">
                  <c:v>41.5</c:v>
                </c:pt>
                <c:pt idx="12">
                  <c:v>42</c:v>
                </c:pt>
                <c:pt idx="13">
                  <c:v>43.1</c:v>
                </c:pt>
                <c:pt idx="14">
                  <c:v>44.1</c:v>
                </c:pt>
              </c:numCache>
            </c:numRef>
          </c:val>
          <c:smooth val="0"/>
        </c:ser>
        <c:ser>
          <c:idx val="1"/>
          <c:order val="1"/>
          <c:tx>
            <c:strRef>
              <c:f>'04_20'!$A$24</c:f>
              <c:strCache>
                <c:ptCount val="1"/>
                <c:pt idx="0">
                  <c:v>Netherlands</c:v>
                </c:pt>
              </c:strCache>
            </c:strRef>
          </c:tx>
          <c:cat>
            <c:numRef>
              <c:f>'04_20'!$B$22:$P$22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'04_20'!$B$24:$P$24</c:f>
              <c:numCache>
                <c:formatCode>General</c:formatCode>
                <c:ptCount val="15"/>
                <c:pt idx="0">
                  <c:v>40.299999999999997</c:v>
                </c:pt>
                <c:pt idx="1">
                  <c:v>40</c:v>
                </c:pt>
                <c:pt idx="2">
                  <c:v>41.4</c:v>
                </c:pt>
                <c:pt idx="3">
                  <c:v>43</c:v>
                </c:pt>
                <c:pt idx="4">
                  <c:v>44.3</c:v>
                </c:pt>
                <c:pt idx="5">
                  <c:v>45.1</c:v>
                </c:pt>
                <c:pt idx="6">
                  <c:v>45.2</c:v>
                </c:pt>
                <c:pt idx="7">
                  <c:v>46.6</c:v>
                </c:pt>
                <c:pt idx="8">
                  <c:v>47.6</c:v>
                </c:pt>
                <c:pt idx="9">
                  <c:v>49.1</c:v>
                </c:pt>
                <c:pt idx="10">
                  <c:v>52.3</c:v>
                </c:pt>
                <c:pt idx="11">
                  <c:v>55.6</c:v>
                </c:pt>
                <c:pt idx="12">
                  <c:v>56.4</c:v>
                </c:pt>
                <c:pt idx="13">
                  <c:v>54.5</c:v>
                </c:pt>
                <c:pt idx="14">
                  <c:v>55.1</c:v>
                </c:pt>
              </c:numCache>
            </c:numRef>
          </c:val>
          <c:smooth val="0"/>
        </c:ser>
        <c:ser>
          <c:idx val="2"/>
          <c:order val="2"/>
          <c:tx>
            <c:strRef>
              <c:f>'04_20'!$A$25</c:f>
              <c:strCache>
                <c:ptCount val="1"/>
                <c:pt idx="0">
                  <c:v>Poland</c:v>
                </c:pt>
              </c:strCache>
            </c:strRef>
          </c:tx>
          <c:cat>
            <c:numRef>
              <c:f>'04_20'!$B$22:$P$22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'04_20'!$B$25:$P$25</c:f>
              <c:numCache>
                <c:formatCode>General</c:formatCode>
                <c:ptCount val="15"/>
                <c:pt idx="0">
                  <c:v>37.1</c:v>
                </c:pt>
                <c:pt idx="1">
                  <c:v>39</c:v>
                </c:pt>
                <c:pt idx="2">
                  <c:v>40.799999999999997</c:v>
                </c:pt>
                <c:pt idx="3">
                  <c:v>41.8</c:v>
                </c:pt>
                <c:pt idx="4">
                  <c:v>42.6</c:v>
                </c:pt>
                <c:pt idx="5">
                  <c:v>43.2</c:v>
                </c:pt>
                <c:pt idx="6">
                  <c:v>43.5</c:v>
                </c:pt>
                <c:pt idx="7">
                  <c:v>43.6</c:v>
                </c:pt>
                <c:pt idx="8">
                  <c:v>43.5</c:v>
                </c:pt>
                <c:pt idx="9">
                  <c:v>44.6</c:v>
                </c:pt>
                <c:pt idx="10">
                  <c:v>43.7</c:v>
                </c:pt>
                <c:pt idx="11">
                  <c:v>41.8</c:v>
                </c:pt>
                <c:pt idx="12">
                  <c:v>41.7</c:v>
                </c:pt>
                <c:pt idx="13">
                  <c:v>46.3</c:v>
                </c:pt>
                <c:pt idx="14">
                  <c:v>45.7</c:v>
                </c:pt>
              </c:numCache>
            </c:numRef>
          </c:val>
          <c:smooth val="0"/>
        </c:ser>
        <c:ser>
          <c:idx val="3"/>
          <c:order val="3"/>
          <c:tx>
            <c:strRef>
              <c:f>'04_20'!$A$26</c:f>
              <c:strCache>
                <c:ptCount val="1"/>
                <c:pt idx="0">
                  <c:v>Serbia</c:v>
                </c:pt>
              </c:strCache>
            </c:strRef>
          </c:tx>
          <c:cat>
            <c:numRef>
              <c:f>'04_20'!$B$22:$P$22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'04_20'!$B$26:$P$26</c:f>
              <c:numCache>
                <c:formatCode>General</c:formatCode>
                <c:ptCount val="15"/>
                <c:pt idx="0">
                  <c:v>18.899999999999999</c:v>
                </c:pt>
                <c:pt idx="1">
                  <c:v>22</c:v>
                </c:pt>
                <c:pt idx="2">
                  <c:v>24.9</c:v>
                </c:pt>
                <c:pt idx="3">
                  <c:v>25.1</c:v>
                </c:pt>
                <c:pt idx="4">
                  <c:v>27.1</c:v>
                </c:pt>
                <c:pt idx="5">
                  <c:v>29.8</c:v>
                </c:pt>
                <c:pt idx="6">
                  <c:v>31.4</c:v>
                </c:pt>
                <c:pt idx="7">
                  <c:v>32.200000000000003</c:v>
                </c:pt>
                <c:pt idx="8">
                  <c:v>32.799999999999997</c:v>
                </c:pt>
                <c:pt idx="9">
                  <c:v>33.4</c:v>
                </c:pt>
                <c:pt idx="10">
                  <c:v>32.6</c:v>
                </c:pt>
                <c:pt idx="11">
                  <c:v>34.4</c:v>
                </c:pt>
                <c:pt idx="12">
                  <c:v>34.200000000000003</c:v>
                </c:pt>
                <c:pt idx="13">
                  <c:v>34.700000000000003</c:v>
                </c:pt>
                <c:pt idx="14">
                  <c:v>37.200000000000003</c:v>
                </c:pt>
              </c:numCache>
            </c:numRef>
          </c:val>
          <c:smooth val="0"/>
        </c:ser>
        <c:dLbls>
          <c:showLegendKey val="0"/>
          <c:showVal val="0"/>
          <c:showCatName val="0"/>
          <c:showSerName val="0"/>
          <c:showPercent val="0"/>
          <c:showBubbleSize val="0"/>
        </c:dLbls>
        <c:marker val="1"/>
        <c:smooth val="0"/>
        <c:axId val="131912832"/>
        <c:axId val="131921024"/>
      </c:lineChart>
      <c:catAx>
        <c:axId val="131912832"/>
        <c:scaling>
          <c:orientation val="minMax"/>
        </c:scaling>
        <c:delete val="0"/>
        <c:axPos val="b"/>
        <c:numFmt formatCode="General" sourceLinked="1"/>
        <c:majorTickMark val="out"/>
        <c:minorTickMark val="none"/>
        <c:tickLblPos val="nextTo"/>
        <c:crossAx val="131921024"/>
        <c:crosses val="autoZero"/>
        <c:auto val="1"/>
        <c:lblAlgn val="ctr"/>
        <c:lblOffset val="100"/>
        <c:noMultiLvlLbl val="0"/>
      </c:catAx>
      <c:valAx>
        <c:axId val="1319210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1912832"/>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at risk of monetary poverty after social transfers - EU-SILC and ECHP surveys, 2010-2025 (Percentage)</a:t>
            </a:r>
            <a:endParaRPr sz="1200" b="0"/>
          </a:p>
          <a:p>
            <a:pPr>
              <a:defRPr sz="1400">
                <a:latin typeface="Calibri"/>
                <a:ea typeface="Calibri"/>
                <a:cs typeface="Calibri"/>
              </a:defRPr>
            </a:pPr>
            <a:r>
              <a:rPr sz="1200" b="0"/>
              <a:t>SDG ind 01_20: freq=Annual, indic_il=At risk of poverty rate (cut-off point: 60% of median equivalised income after social transfers), sex=Tot...</a:t>
            </a:r>
          </a:p>
        </c:rich>
      </c:tx>
      <c:overlay val="0"/>
    </c:title>
    <c:autoTitleDeleted val="0"/>
    <c:plotArea>
      <c:layout/>
      <c:lineChart>
        <c:grouping val="standard"/>
        <c:varyColors val="0"/>
        <c:ser>
          <c:idx val="0"/>
          <c:order val="0"/>
          <c:tx>
            <c:strRef>
              <c:f>'01_20'!$A$24</c:f>
              <c:strCache>
                <c:ptCount val="1"/>
                <c:pt idx="0">
                  <c:v>European Union - 27 countries (from 2020)</c:v>
                </c:pt>
              </c:strCache>
            </c:strRef>
          </c:tx>
          <c:cat>
            <c:numRef>
              <c:f>'01_20'!$B$23:$Q$23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'01_20'!$B$24:$Q$24</c:f>
              <c:numCache>
                <c:formatCode>General</c:formatCode>
                <c:ptCount val="16"/>
                <c:pt idx="0">
                  <c:v>16.5</c:v>
                </c:pt>
                <c:pt idx="1">
                  <c:v>16.899999999999999</c:v>
                </c:pt>
                <c:pt idx="2">
                  <c:v>16.899999999999999</c:v>
                </c:pt>
                <c:pt idx="3">
                  <c:v>16.8</c:v>
                </c:pt>
                <c:pt idx="4">
                  <c:v>17.3</c:v>
                </c:pt>
                <c:pt idx="5">
                  <c:v>17.399999999999999</c:v>
                </c:pt>
                <c:pt idx="6">
                  <c:v>17.5</c:v>
                </c:pt>
                <c:pt idx="7">
                  <c:v>16.899999999999999</c:v>
                </c:pt>
                <c:pt idx="8">
                  <c:v>16.8</c:v>
                </c:pt>
                <c:pt idx="9">
                  <c:v>16.5</c:v>
                </c:pt>
                <c:pt idx="10">
                  <c:v>16.7</c:v>
                </c:pt>
                <c:pt idx="11">
                  <c:v>16.8</c:v>
                </c:pt>
                <c:pt idx="12">
                  <c:v>16.5</c:v>
                </c:pt>
                <c:pt idx="13">
                  <c:v>16.2</c:v>
                </c:pt>
                <c:pt idx="14">
                  <c:v>16.2</c:v>
                </c:pt>
                <c:pt idx="15">
                  <c:v>0</c:v>
                </c:pt>
              </c:numCache>
            </c:numRef>
          </c:val>
          <c:smooth val="0"/>
        </c:ser>
        <c:ser>
          <c:idx val="1"/>
          <c:order val="1"/>
          <c:tx>
            <c:strRef>
              <c:f>'01_20'!$A$25</c:f>
              <c:strCache>
                <c:ptCount val="1"/>
                <c:pt idx="0">
                  <c:v>Netherlands</c:v>
                </c:pt>
              </c:strCache>
            </c:strRef>
          </c:tx>
          <c:cat>
            <c:numRef>
              <c:f>'01_20'!$B$23:$Q$23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'01_20'!$B$25:$Q$25</c:f>
              <c:numCache>
                <c:formatCode>General</c:formatCode>
                <c:ptCount val="16"/>
                <c:pt idx="0">
                  <c:v>10.3</c:v>
                </c:pt>
                <c:pt idx="1">
                  <c:v>11</c:v>
                </c:pt>
                <c:pt idx="2">
                  <c:v>10.1</c:v>
                </c:pt>
                <c:pt idx="3">
                  <c:v>10.4</c:v>
                </c:pt>
                <c:pt idx="4">
                  <c:v>11.6</c:v>
                </c:pt>
                <c:pt idx="5">
                  <c:v>11.6</c:v>
                </c:pt>
                <c:pt idx="6">
                  <c:v>12.7</c:v>
                </c:pt>
                <c:pt idx="7">
                  <c:v>13.2</c:v>
                </c:pt>
                <c:pt idx="8">
                  <c:v>13.3</c:v>
                </c:pt>
                <c:pt idx="9">
                  <c:v>13.2</c:v>
                </c:pt>
                <c:pt idx="10">
                  <c:v>13.4</c:v>
                </c:pt>
                <c:pt idx="11">
                  <c:v>14.4</c:v>
                </c:pt>
                <c:pt idx="12">
                  <c:v>14.5</c:v>
                </c:pt>
                <c:pt idx="13">
                  <c:v>13</c:v>
                </c:pt>
                <c:pt idx="14">
                  <c:v>12.1</c:v>
                </c:pt>
                <c:pt idx="15">
                  <c:v>13.4</c:v>
                </c:pt>
              </c:numCache>
            </c:numRef>
          </c:val>
          <c:smooth val="0"/>
        </c:ser>
        <c:ser>
          <c:idx val="2"/>
          <c:order val="2"/>
          <c:tx>
            <c:strRef>
              <c:f>'01_20'!$A$26</c:f>
              <c:strCache>
                <c:ptCount val="1"/>
                <c:pt idx="0">
                  <c:v>Poland</c:v>
                </c:pt>
              </c:strCache>
            </c:strRef>
          </c:tx>
          <c:cat>
            <c:numRef>
              <c:f>'01_20'!$B$23:$Q$23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'01_20'!$B$26:$Q$26</c:f>
              <c:numCache>
                <c:formatCode>General</c:formatCode>
                <c:ptCount val="16"/>
                <c:pt idx="0">
                  <c:v>17.600000000000001</c:v>
                </c:pt>
                <c:pt idx="1">
                  <c:v>17.7</c:v>
                </c:pt>
                <c:pt idx="2">
                  <c:v>17.100000000000001</c:v>
                </c:pt>
                <c:pt idx="3">
                  <c:v>17.3</c:v>
                </c:pt>
                <c:pt idx="4">
                  <c:v>17</c:v>
                </c:pt>
                <c:pt idx="5">
                  <c:v>17.600000000000001</c:v>
                </c:pt>
                <c:pt idx="6">
                  <c:v>17.3</c:v>
                </c:pt>
                <c:pt idx="7">
                  <c:v>15</c:v>
                </c:pt>
                <c:pt idx="8">
                  <c:v>14.8</c:v>
                </c:pt>
                <c:pt idx="9">
                  <c:v>15.4</c:v>
                </c:pt>
                <c:pt idx="10">
                  <c:v>14.8</c:v>
                </c:pt>
                <c:pt idx="11">
                  <c:v>14.8</c:v>
                </c:pt>
                <c:pt idx="12">
                  <c:v>13.7</c:v>
                </c:pt>
                <c:pt idx="13">
                  <c:v>14</c:v>
                </c:pt>
                <c:pt idx="14">
                  <c:v>13.8</c:v>
                </c:pt>
                <c:pt idx="15">
                  <c:v>13.2</c:v>
                </c:pt>
              </c:numCache>
            </c:numRef>
          </c:val>
          <c:smooth val="0"/>
        </c:ser>
        <c:ser>
          <c:idx val="3"/>
          <c:order val="3"/>
          <c:tx>
            <c:strRef>
              <c:f>'01_20'!$A$27</c:f>
              <c:strCache>
                <c:ptCount val="1"/>
                <c:pt idx="0">
                  <c:v>Serbia</c:v>
                </c:pt>
              </c:strCache>
            </c:strRef>
          </c:tx>
          <c:cat>
            <c:numRef>
              <c:f>'01_20'!$B$23:$Q$23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'01_20'!$B$27:$Q$27</c:f>
              <c:numCache>
                <c:formatCode>General</c:formatCode>
                <c:ptCount val="16"/>
                <c:pt idx="0">
                  <c:v>0</c:v>
                </c:pt>
                <c:pt idx="1">
                  <c:v>0</c:v>
                </c:pt>
                <c:pt idx="2">
                  <c:v>0</c:v>
                </c:pt>
                <c:pt idx="3">
                  <c:v>24.5</c:v>
                </c:pt>
                <c:pt idx="4">
                  <c:v>25</c:v>
                </c:pt>
                <c:pt idx="5">
                  <c:v>26.7</c:v>
                </c:pt>
                <c:pt idx="6">
                  <c:v>25.9</c:v>
                </c:pt>
                <c:pt idx="7">
                  <c:v>25.7</c:v>
                </c:pt>
                <c:pt idx="8">
                  <c:v>24.3</c:v>
                </c:pt>
                <c:pt idx="9">
                  <c:v>23</c:v>
                </c:pt>
                <c:pt idx="10">
                  <c:v>22.4</c:v>
                </c:pt>
                <c:pt idx="11">
                  <c:v>21.4</c:v>
                </c:pt>
                <c:pt idx="12">
                  <c:v>20.2</c:v>
                </c:pt>
                <c:pt idx="13">
                  <c:v>19.899999999999999</c:v>
                </c:pt>
                <c:pt idx="14">
                  <c:v>19.7</c:v>
                </c:pt>
                <c:pt idx="15">
                  <c:v>0</c:v>
                </c:pt>
              </c:numCache>
            </c:numRef>
          </c:val>
          <c:smooth val="0"/>
        </c:ser>
        <c:dLbls>
          <c:showLegendKey val="0"/>
          <c:showVal val="0"/>
          <c:showCatName val="0"/>
          <c:showSerName val="0"/>
          <c:showPercent val="0"/>
          <c:showBubbleSize val="0"/>
        </c:dLbls>
        <c:marker val="1"/>
        <c:smooth val="0"/>
        <c:axId val="115508736"/>
        <c:axId val="115510272"/>
      </c:lineChart>
      <c:catAx>
        <c:axId val="115508736"/>
        <c:scaling>
          <c:orientation val="minMax"/>
        </c:scaling>
        <c:delete val="0"/>
        <c:axPos val="b"/>
        <c:numFmt formatCode="General" sourceLinked="1"/>
        <c:majorTickMark val="out"/>
        <c:minorTickMark val="none"/>
        <c:tickLblPos val="nextTo"/>
        <c:crossAx val="115510272"/>
        <c:crosses val="autoZero"/>
        <c:auto val="1"/>
        <c:lblAlgn val="ctr"/>
        <c:lblOffset val="100"/>
        <c:noMultiLvlLbl val="0"/>
      </c:catAx>
      <c:valAx>
        <c:axId val="1155102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5508736"/>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aged 25-34 with tertiary educational attainment level, 2010-2024 (Percentage)</a:t>
            </a:r>
            <a:endParaRPr lang="en-US" sz="1200" b="0"/>
          </a:p>
          <a:p>
            <a:pPr>
              <a:defRPr sz="1400">
                <a:latin typeface="Calibri"/>
                <a:ea typeface="Calibri"/>
                <a:cs typeface="Calibri"/>
              </a:defRPr>
            </a:pPr>
            <a:r>
              <a:rPr lang="en-US" sz="1200" b="0"/>
              <a:t>SDG ind 04_20: freq=Annual, sex=Males, age=From 25 to 34 years</a:t>
            </a:r>
          </a:p>
          <a:p>
            <a:pPr>
              <a:defRPr sz="1400">
                <a:latin typeface="Calibri"/>
                <a:ea typeface="Calibri"/>
                <a:cs typeface="Calibri"/>
              </a:defRPr>
            </a:pPr>
            <a:r>
              <a:rPr lang="en-US" sz="1200" b="0"/>
              <a:t>isced11=Tertiary education (levels 5-8)</a:t>
            </a:r>
          </a:p>
        </c:rich>
      </c:tx>
      <c:layout/>
      <c:overlay val="0"/>
    </c:title>
    <c:autoTitleDeleted val="0"/>
    <c:plotArea>
      <c:layout/>
      <c:lineChart>
        <c:grouping val="standard"/>
        <c:varyColors val="0"/>
        <c:ser>
          <c:idx val="0"/>
          <c:order val="0"/>
          <c:tx>
            <c:strRef>
              <c:f>'04_20'!$A$34</c:f>
              <c:strCache>
                <c:ptCount val="1"/>
                <c:pt idx="0">
                  <c:v>European Union - 27 countries (from 2020)</c:v>
                </c:pt>
              </c:strCache>
            </c:strRef>
          </c:tx>
          <c:cat>
            <c:numRef>
              <c:f>'04_20'!$B$33:$P$33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'04_20'!$B$34:$P$34</c:f>
              <c:numCache>
                <c:formatCode>General</c:formatCode>
                <c:ptCount val="15"/>
                <c:pt idx="0">
                  <c:v>27.7</c:v>
                </c:pt>
                <c:pt idx="1">
                  <c:v>28.4</c:v>
                </c:pt>
                <c:pt idx="2">
                  <c:v>29.1</c:v>
                </c:pt>
                <c:pt idx="3">
                  <c:v>30</c:v>
                </c:pt>
                <c:pt idx="4">
                  <c:v>30.9</c:v>
                </c:pt>
                <c:pt idx="5">
                  <c:v>31.2</c:v>
                </c:pt>
                <c:pt idx="6">
                  <c:v>31.5</c:v>
                </c:pt>
                <c:pt idx="7">
                  <c:v>32.200000000000003</c:v>
                </c:pt>
                <c:pt idx="8">
                  <c:v>33.299999999999997</c:v>
                </c:pt>
                <c:pt idx="9">
                  <c:v>34.299999999999997</c:v>
                </c:pt>
                <c:pt idx="10">
                  <c:v>35.299999999999997</c:v>
                </c:pt>
                <c:pt idx="11">
                  <c:v>36.1</c:v>
                </c:pt>
                <c:pt idx="12">
                  <c:v>36.5</c:v>
                </c:pt>
                <c:pt idx="13">
                  <c:v>37.5</c:v>
                </c:pt>
                <c:pt idx="14">
                  <c:v>38.6</c:v>
                </c:pt>
              </c:numCache>
            </c:numRef>
          </c:val>
          <c:smooth val="0"/>
        </c:ser>
        <c:ser>
          <c:idx val="1"/>
          <c:order val="1"/>
          <c:tx>
            <c:strRef>
              <c:f>'04_20'!$A$35</c:f>
              <c:strCache>
                <c:ptCount val="1"/>
                <c:pt idx="0">
                  <c:v>Netherlands</c:v>
                </c:pt>
              </c:strCache>
            </c:strRef>
          </c:tx>
          <c:cat>
            <c:numRef>
              <c:f>'04_20'!$B$33:$P$33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'04_20'!$B$35:$P$35</c:f>
              <c:numCache>
                <c:formatCode>General</c:formatCode>
                <c:ptCount val="15"/>
                <c:pt idx="0">
                  <c:v>37.1</c:v>
                </c:pt>
                <c:pt idx="1">
                  <c:v>36</c:v>
                </c:pt>
                <c:pt idx="2">
                  <c:v>37.700000000000003</c:v>
                </c:pt>
                <c:pt idx="3">
                  <c:v>38.700000000000003</c:v>
                </c:pt>
                <c:pt idx="4">
                  <c:v>39.9</c:v>
                </c:pt>
                <c:pt idx="5">
                  <c:v>40.6</c:v>
                </c:pt>
                <c:pt idx="6">
                  <c:v>40.299999999999997</c:v>
                </c:pt>
                <c:pt idx="7">
                  <c:v>41.8</c:v>
                </c:pt>
                <c:pt idx="8">
                  <c:v>42.8</c:v>
                </c:pt>
                <c:pt idx="9">
                  <c:v>44.3</c:v>
                </c:pt>
                <c:pt idx="10">
                  <c:v>47.5</c:v>
                </c:pt>
                <c:pt idx="11">
                  <c:v>50.8</c:v>
                </c:pt>
                <c:pt idx="12">
                  <c:v>52.3</c:v>
                </c:pt>
                <c:pt idx="13">
                  <c:v>50.4</c:v>
                </c:pt>
                <c:pt idx="14">
                  <c:v>50.4</c:v>
                </c:pt>
              </c:numCache>
            </c:numRef>
          </c:val>
          <c:smooth val="0"/>
        </c:ser>
        <c:ser>
          <c:idx val="2"/>
          <c:order val="2"/>
          <c:tx>
            <c:strRef>
              <c:f>'04_20'!$A$36</c:f>
              <c:strCache>
                <c:ptCount val="1"/>
                <c:pt idx="0">
                  <c:v>Poland</c:v>
                </c:pt>
              </c:strCache>
            </c:strRef>
          </c:tx>
          <c:cat>
            <c:numRef>
              <c:f>'04_20'!$B$33:$P$33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'04_20'!$B$36:$P$36</c:f>
              <c:numCache>
                <c:formatCode>General</c:formatCode>
                <c:ptCount val="15"/>
                <c:pt idx="0">
                  <c:v>29.9</c:v>
                </c:pt>
                <c:pt idx="1">
                  <c:v>31.1</c:v>
                </c:pt>
                <c:pt idx="2">
                  <c:v>32.1</c:v>
                </c:pt>
                <c:pt idx="3">
                  <c:v>32.9</c:v>
                </c:pt>
                <c:pt idx="4">
                  <c:v>33.9</c:v>
                </c:pt>
                <c:pt idx="5">
                  <c:v>34</c:v>
                </c:pt>
                <c:pt idx="6">
                  <c:v>33.9</c:v>
                </c:pt>
                <c:pt idx="7">
                  <c:v>33.799999999999997</c:v>
                </c:pt>
                <c:pt idx="8">
                  <c:v>33.799999999999997</c:v>
                </c:pt>
                <c:pt idx="9">
                  <c:v>35.1</c:v>
                </c:pt>
                <c:pt idx="10">
                  <c:v>34.1</c:v>
                </c:pt>
                <c:pt idx="11">
                  <c:v>32.700000000000003</c:v>
                </c:pt>
                <c:pt idx="12">
                  <c:v>32.6</c:v>
                </c:pt>
                <c:pt idx="13">
                  <c:v>37</c:v>
                </c:pt>
                <c:pt idx="14">
                  <c:v>36.9</c:v>
                </c:pt>
              </c:numCache>
            </c:numRef>
          </c:val>
          <c:smooth val="0"/>
        </c:ser>
        <c:ser>
          <c:idx val="3"/>
          <c:order val="3"/>
          <c:tx>
            <c:strRef>
              <c:f>'04_20'!$A$37</c:f>
              <c:strCache>
                <c:ptCount val="1"/>
                <c:pt idx="0">
                  <c:v>Serbia</c:v>
                </c:pt>
              </c:strCache>
            </c:strRef>
          </c:tx>
          <c:cat>
            <c:numRef>
              <c:f>'04_20'!$B$33:$P$33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'04_20'!$B$37:$P$37</c:f>
              <c:numCache>
                <c:formatCode>General</c:formatCode>
                <c:ptCount val="15"/>
                <c:pt idx="0">
                  <c:v>13.9</c:v>
                </c:pt>
                <c:pt idx="1">
                  <c:v>17.5</c:v>
                </c:pt>
                <c:pt idx="2">
                  <c:v>20.399999999999999</c:v>
                </c:pt>
                <c:pt idx="3">
                  <c:v>20.100000000000001</c:v>
                </c:pt>
                <c:pt idx="4">
                  <c:v>20.7</c:v>
                </c:pt>
                <c:pt idx="5">
                  <c:v>23.7</c:v>
                </c:pt>
                <c:pt idx="6">
                  <c:v>25</c:v>
                </c:pt>
                <c:pt idx="7">
                  <c:v>25.6</c:v>
                </c:pt>
                <c:pt idx="8">
                  <c:v>25.8</c:v>
                </c:pt>
                <c:pt idx="9">
                  <c:v>26.3</c:v>
                </c:pt>
                <c:pt idx="10">
                  <c:v>26.1</c:v>
                </c:pt>
                <c:pt idx="11">
                  <c:v>27.4</c:v>
                </c:pt>
                <c:pt idx="12">
                  <c:v>28.4</c:v>
                </c:pt>
                <c:pt idx="13">
                  <c:v>28.3</c:v>
                </c:pt>
                <c:pt idx="14">
                  <c:v>30.9</c:v>
                </c:pt>
              </c:numCache>
            </c:numRef>
          </c:val>
          <c:smooth val="0"/>
        </c:ser>
        <c:dLbls>
          <c:showLegendKey val="0"/>
          <c:showVal val="0"/>
          <c:showCatName val="0"/>
          <c:showSerName val="0"/>
          <c:showPercent val="0"/>
          <c:showBubbleSize val="0"/>
        </c:dLbls>
        <c:marker val="1"/>
        <c:smooth val="0"/>
        <c:axId val="137292032"/>
        <c:axId val="133431296"/>
      </c:lineChart>
      <c:catAx>
        <c:axId val="137292032"/>
        <c:scaling>
          <c:orientation val="minMax"/>
        </c:scaling>
        <c:delete val="0"/>
        <c:axPos val="b"/>
        <c:numFmt formatCode="General" sourceLinked="1"/>
        <c:majorTickMark val="out"/>
        <c:minorTickMark val="none"/>
        <c:tickLblPos val="nextTo"/>
        <c:crossAx val="133431296"/>
        <c:crosses val="autoZero"/>
        <c:auto val="1"/>
        <c:lblAlgn val="ctr"/>
        <c:lblOffset val="100"/>
        <c:noMultiLvlLbl val="0"/>
      </c:catAx>
      <c:valAx>
        <c:axId val="1334312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7292032"/>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aged 25-34 with tertiary educational attainment level, 2010-2024 (Percentage)</a:t>
            </a:r>
            <a:endParaRPr sz="1200" b="0"/>
          </a:p>
          <a:p>
            <a:pPr>
              <a:defRPr sz="1400">
                <a:latin typeface="Calibri"/>
                <a:ea typeface="Calibri"/>
                <a:cs typeface="Calibri"/>
              </a:defRPr>
            </a:pPr>
            <a:r>
              <a:rPr sz="1200" b="0"/>
              <a:t>SDG ind 04_20: freq=Annual, sex=Females, age=From 25 to 34 years</a:t>
            </a:r>
          </a:p>
          <a:p>
            <a:pPr>
              <a:defRPr sz="1400">
                <a:latin typeface="Calibri"/>
                <a:ea typeface="Calibri"/>
                <a:cs typeface="Calibri"/>
              </a:defRPr>
            </a:pPr>
            <a:r>
              <a:rPr sz="1200" b="0"/>
              <a:t>isced11=Tertiary education (levels 5-8)</a:t>
            </a:r>
          </a:p>
        </c:rich>
      </c:tx>
      <c:overlay val="0"/>
    </c:title>
    <c:autoTitleDeleted val="0"/>
    <c:plotArea>
      <c:layout/>
      <c:lineChart>
        <c:grouping val="standard"/>
        <c:varyColors val="0"/>
        <c:ser>
          <c:idx val="0"/>
          <c:order val="0"/>
          <c:tx>
            <c:strRef>
              <c:f>'04_20'!$A$45</c:f>
              <c:strCache>
                <c:ptCount val="1"/>
                <c:pt idx="0">
                  <c:v>European Union - 27 countries (from 2020)</c:v>
                </c:pt>
              </c:strCache>
            </c:strRef>
          </c:tx>
          <c:cat>
            <c:numRef>
              <c:f>'04_20'!$B$44:$P$44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'04_20'!$B$45:$P$45</c:f>
              <c:numCache>
                <c:formatCode>General</c:formatCode>
                <c:ptCount val="15"/>
                <c:pt idx="0">
                  <c:v>36.799999999999997</c:v>
                </c:pt>
                <c:pt idx="1">
                  <c:v>37.799999999999997</c:v>
                </c:pt>
                <c:pt idx="2">
                  <c:v>39.200000000000003</c:v>
                </c:pt>
                <c:pt idx="3">
                  <c:v>40.299999999999997</c:v>
                </c:pt>
                <c:pt idx="4">
                  <c:v>40.9</c:v>
                </c:pt>
                <c:pt idx="5">
                  <c:v>41.8</c:v>
                </c:pt>
                <c:pt idx="6">
                  <c:v>42.3</c:v>
                </c:pt>
                <c:pt idx="7">
                  <c:v>43.2</c:v>
                </c:pt>
                <c:pt idx="8">
                  <c:v>44.2</c:v>
                </c:pt>
                <c:pt idx="9">
                  <c:v>45.1</c:v>
                </c:pt>
                <c:pt idx="10">
                  <c:v>46.2</c:v>
                </c:pt>
                <c:pt idx="11">
                  <c:v>47.1</c:v>
                </c:pt>
                <c:pt idx="12">
                  <c:v>47.7</c:v>
                </c:pt>
                <c:pt idx="13">
                  <c:v>48.8</c:v>
                </c:pt>
                <c:pt idx="14">
                  <c:v>49.8</c:v>
                </c:pt>
              </c:numCache>
            </c:numRef>
          </c:val>
          <c:smooth val="0"/>
        </c:ser>
        <c:ser>
          <c:idx val="1"/>
          <c:order val="1"/>
          <c:tx>
            <c:strRef>
              <c:f>'04_20'!$A$46</c:f>
              <c:strCache>
                <c:ptCount val="1"/>
                <c:pt idx="0">
                  <c:v>Netherlands</c:v>
                </c:pt>
              </c:strCache>
            </c:strRef>
          </c:tx>
          <c:cat>
            <c:numRef>
              <c:f>'04_20'!$B$44:$P$44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'04_20'!$B$46:$P$46</c:f>
              <c:numCache>
                <c:formatCode>General</c:formatCode>
                <c:ptCount val="15"/>
                <c:pt idx="0">
                  <c:v>43.5</c:v>
                </c:pt>
                <c:pt idx="1">
                  <c:v>43.9</c:v>
                </c:pt>
                <c:pt idx="2">
                  <c:v>45</c:v>
                </c:pt>
                <c:pt idx="3">
                  <c:v>47.2</c:v>
                </c:pt>
                <c:pt idx="4">
                  <c:v>48.7</c:v>
                </c:pt>
                <c:pt idx="5">
                  <c:v>49.6</c:v>
                </c:pt>
                <c:pt idx="6">
                  <c:v>50.2</c:v>
                </c:pt>
                <c:pt idx="7">
                  <c:v>51.5</c:v>
                </c:pt>
                <c:pt idx="8">
                  <c:v>52.5</c:v>
                </c:pt>
                <c:pt idx="9">
                  <c:v>54</c:v>
                </c:pt>
                <c:pt idx="10">
                  <c:v>57.1</c:v>
                </c:pt>
                <c:pt idx="11">
                  <c:v>60.5</c:v>
                </c:pt>
                <c:pt idx="12">
                  <c:v>60.6</c:v>
                </c:pt>
                <c:pt idx="13">
                  <c:v>58.8</c:v>
                </c:pt>
                <c:pt idx="14">
                  <c:v>59.9</c:v>
                </c:pt>
              </c:numCache>
            </c:numRef>
          </c:val>
          <c:smooth val="0"/>
        </c:ser>
        <c:ser>
          <c:idx val="2"/>
          <c:order val="2"/>
          <c:tx>
            <c:strRef>
              <c:f>'04_20'!$A$47</c:f>
              <c:strCache>
                <c:ptCount val="1"/>
                <c:pt idx="0">
                  <c:v>Poland</c:v>
                </c:pt>
              </c:strCache>
            </c:strRef>
          </c:tx>
          <c:cat>
            <c:numRef>
              <c:f>'04_20'!$B$44:$P$44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'04_20'!$B$47:$P$47</c:f>
              <c:numCache>
                <c:formatCode>General</c:formatCode>
                <c:ptCount val="15"/>
                <c:pt idx="0">
                  <c:v>44.7</c:v>
                </c:pt>
                <c:pt idx="1">
                  <c:v>47.3</c:v>
                </c:pt>
                <c:pt idx="2">
                  <c:v>49.9</c:v>
                </c:pt>
                <c:pt idx="3">
                  <c:v>51.1</c:v>
                </c:pt>
                <c:pt idx="4">
                  <c:v>51.7</c:v>
                </c:pt>
                <c:pt idx="5">
                  <c:v>52.8</c:v>
                </c:pt>
                <c:pt idx="6">
                  <c:v>53.6</c:v>
                </c:pt>
                <c:pt idx="7">
                  <c:v>53.8</c:v>
                </c:pt>
                <c:pt idx="8">
                  <c:v>53.7</c:v>
                </c:pt>
                <c:pt idx="9">
                  <c:v>54.5</c:v>
                </c:pt>
                <c:pt idx="10">
                  <c:v>53.8</c:v>
                </c:pt>
                <c:pt idx="11">
                  <c:v>51.4</c:v>
                </c:pt>
                <c:pt idx="12">
                  <c:v>51.3</c:v>
                </c:pt>
                <c:pt idx="13">
                  <c:v>56</c:v>
                </c:pt>
                <c:pt idx="14">
                  <c:v>54.8</c:v>
                </c:pt>
              </c:numCache>
            </c:numRef>
          </c:val>
          <c:smooth val="0"/>
        </c:ser>
        <c:ser>
          <c:idx val="3"/>
          <c:order val="3"/>
          <c:tx>
            <c:strRef>
              <c:f>'04_20'!$A$48</c:f>
              <c:strCache>
                <c:ptCount val="1"/>
                <c:pt idx="0">
                  <c:v>Serbia</c:v>
                </c:pt>
              </c:strCache>
            </c:strRef>
          </c:tx>
          <c:cat>
            <c:numRef>
              <c:f>'04_20'!$B$44:$P$44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'04_20'!$B$48:$P$48</c:f>
              <c:numCache>
                <c:formatCode>General</c:formatCode>
                <c:ptCount val="15"/>
                <c:pt idx="0">
                  <c:v>24.6</c:v>
                </c:pt>
                <c:pt idx="1">
                  <c:v>27.2</c:v>
                </c:pt>
                <c:pt idx="2">
                  <c:v>30</c:v>
                </c:pt>
                <c:pt idx="3">
                  <c:v>30.3</c:v>
                </c:pt>
                <c:pt idx="4">
                  <c:v>33.700000000000003</c:v>
                </c:pt>
                <c:pt idx="5">
                  <c:v>36.200000000000003</c:v>
                </c:pt>
                <c:pt idx="6">
                  <c:v>38.1</c:v>
                </c:pt>
                <c:pt idx="7">
                  <c:v>39</c:v>
                </c:pt>
                <c:pt idx="8">
                  <c:v>40.1</c:v>
                </c:pt>
                <c:pt idx="9">
                  <c:v>40.799999999999997</c:v>
                </c:pt>
                <c:pt idx="10">
                  <c:v>39.299999999999997</c:v>
                </c:pt>
                <c:pt idx="11">
                  <c:v>41.7</c:v>
                </c:pt>
                <c:pt idx="12">
                  <c:v>40.299999999999997</c:v>
                </c:pt>
                <c:pt idx="13">
                  <c:v>41.3</c:v>
                </c:pt>
                <c:pt idx="14">
                  <c:v>43.7</c:v>
                </c:pt>
              </c:numCache>
            </c:numRef>
          </c:val>
          <c:smooth val="0"/>
        </c:ser>
        <c:dLbls>
          <c:showLegendKey val="0"/>
          <c:showVal val="0"/>
          <c:showCatName val="0"/>
          <c:showSerName val="0"/>
          <c:showPercent val="0"/>
          <c:showBubbleSize val="0"/>
        </c:dLbls>
        <c:marker val="1"/>
        <c:smooth val="0"/>
        <c:axId val="137966336"/>
        <c:axId val="137967872"/>
      </c:lineChart>
      <c:catAx>
        <c:axId val="137966336"/>
        <c:scaling>
          <c:orientation val="minMax"/>
        </c:scaling>
        <c:delete val="0"/>
        <c:axPos val="b"/>
        <c:numFmt formatCode="General" sourceLinked="1"/>
        <c:majorTickMark val="out"/>
        <c:minorTickMark val="none"/>
        <c:tickLblPos val="nextTo"/>
        <c:crossAx val="137967872"/>
        <c:crosses val="autoZero"/>
        <c:auto val="1"/>
        <c:lblAlgn val="ctr"/>
        <c:lblOffset val="100"/>
        <c:noMultiLvlLbl val="0"/>
      </c:catAx>
      <c:valAx>
        <c:axId val="13796787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7966336"/>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Participation in early childhood education by sex (children aged 3 and over), 2013-2024 (Percentage)</a:t>
            </a:r>
            <a:endParaRPr lang="en-US" sz="1200" b="0"/>
          </a:p>
          <a:p>
            <a:pPr>
              <a:defRPr sz="1400">
                <a:latin typeface="Calibri"/>
                <a:ea typeface="Calibri"/>
                <a:cs typeface="Calibri"/>
              </a:defRPr>
            </a:pPr>
            <a:r>
              <a:rPr lang="en-US" sz="1200" b="0"/>
              <a:t>SDG ind 04_31: freq=Annual, sex=Total</a:t>
            </a:r>
          </a:p>
        </c:rich>
      </c:tx>
      <c:layout/>
      <c:overlay val="0"/>
    </c:title>
    <c:autoTitleDeleted val="0"/>
    <c:plotArea>
      <c:layout/>
      <c:lineChart>
        <c:grouping val="standard"/>
        <c:varyColors val="0"/>
        <c:ser>
          <c:idx val="0"/>
          <c:order val="0"/>
          <c:tx>
            <c:strRef>
              <c:f>'04_31'!$A$23</c:f>
              <c:strCache>
                <c:ptCount val="1"/>
                <c:pt idx="0">
                  <c:v>European Union - 27 countries (from 2020)</c:v>
                </c:pt>
              </c:strCache>
            </c:strRef>
          </c:tx>
          <c:cat>
            <c:numRef>
              <c:f>'04_31'!$B$22:$M$22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'04_31'!$B$23:$M$23</c:f>
              <c:numCache>
                <c:formatCode>General</c:formatCode>
                <c:ptCount val="12"/>
                <c:pt idx="0">
                  <c:v>91.8</c:v>
                </c:pt>
                <c:pt idx="1">
                  <c:v>91.2</c:v>
                </c:pt>
                <c:pt idx="2">
                  <c:v>92.1</c:v>
                </c:pt>
                <c:pt idx="3">
                  <c:v>92.7</c:v>
                </c:pt>
                <c:pt idx="4">
                  <c:v>92.9</c:v>
                </c:pt>
                <c:pt idx="5">
                  <c:v>92.6</c:v>
                </c:pt>
                <c:pt idx="6">
                  <c:v>93.2</c:v>
                </c:pt>
                <c:pt idx="7">
                  <c:v>93.8</c:v>
                </c:pt>
                <c:pt idx="8">
                  <c:v>92.8</c:v>
                </c:pt>
                <c:pt idx="9">
                  <c:v>93.3</c:v>
                </c:pt>
                <c:pt idx="10">
                  <c:v>94.6</c:v>
                </c:pt>
                <c:pt idx="11">
                  <c:v>0</c:v>
                </c:pt>
              </c:numCache>
            </c:numRef>
          </c:val>
          <c:smooth val="0"/>
        </c:ser>
        <c:ser>
          <c:idx val="1"/>
          <c:order val="1"/>
          <c:tx>
            <c:strRef>
              <c:f>'04_31'!$A$24</c:f>
              <c:strCache>
                <c:ptCount val="1"/>
                <c:pt idx="0">
                  <c:v>Netherlands</c:v>
                </c:pt>
              </c:strCache>
            </c:strRef>
          </c:tx>
          <c:cat>
            <c:numRef>
              <c:f>'04_31'!$B$22:$M$22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'04_31'!$B$24:$M$24</c:f>
              <c:numCache>
                <c:formatCode>General</c:formatCode>
                <c:ptCount val="12"/>
                <c:pt idx="0">
                  <c:v>94.1</c:v>
                </c:pt>
                <c:pt idx="1">
                  <c:v>92</c:v>
                </c:pt>
                <c:pt idx="2">
                  <c:v>92.8</c:v>
                </c:pt>
                <c:pt idx="3">
                  <c:v>93.9</c:v>
                </c:pt>
                <c:pt idx="4">
                  <c:v>94.5</c:v>
                </c:pt>
                <c:pt idx="5">
                  <c:v>89.4</c:v>
                </c:pt>
                <c:pt idx="6">
                  <c:v>90.5</c:v>
                </c:pt>
                <c:pt idx="7">
                  <c:v>91.7</c:v>
                </c:pt>
                <c:pt idx="8">
                  <c:v>93</c:v>
                </c:pt>
                <c:pt idx="9">
                  <c:v>92</c:v>
                </c:pt>
                <c:pt idx="10">
                  <c:v>93.2</c:v>
                </c:pt>
                <c:pt idx="11">
                  <c:v>93.6</c:v>
                </c:pt>
              </c:numCache>
            </c:numRef>
          </c:val>
          <c:smooth val="0"/>
        </c:ser>
        <c:ser>
          <c:idx val="2"/>
          <c:order val="2"/>
          <c:tx>
            <c:strRef>
              <c:f>'04_31'!$A$25</c:f>
              <c:strCache>
                <c:ptCount val="1"/>
                <c:pt idx="0">
                  <c:v>Poland</c:v>
                </c:pt>
              </c:strCache>
            </c:strRef>
          </c:tx>
          <c:cat>
            <c:numRef>
              <c:f>'04_31'!$B$22:$M$22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'04_31'!$B$25:$M$25</c:f>
              <c:numCache>
                <c:formatCode>General</c:formatCode>
                <c:ptCount val="12"/>
                <c:pt idx="0">
                  <c:v>76.400000000000006</c:v>
                </c:pt>
                <c:pt idx="1">
                  <c:v>79.8</c:v>
                </c:pt>
                <c:pt idx="2">
                  <c:v>84.3</c:v>
                </c:pt>
                <c:pt idx="3">
                  <c:v>87.7</c:v>
                </c:pt>
                <c:pt idx="4">
                  <c:v>86</c:v>
                </c:pt>
                <c:pt idx="5">
                  <c:v>88.2</c:v>
                </c:pt>
                <c:pt idx="6">
                  <c:v>90.3</c:v>
                </c:pt>
                <c:pt idx="7">
                  <c:v>90.8</c:v>
                </c:pt>
                <c:pt idx="8">
                  <c:v>90.3</c:v>
                </c:pt>
                <c:pt idx="9">
                  <c:v>92.5</c:v>
                </c:pt>
                <c:pt idx="10">
                  <c:v>96.6</c:v>
                </c:pt>
                <c:pt idx="11">
                  <c:v>97.2</c:v>
                </c:pt>
              </c:numCache>
            </c:numRef>
          </c:val>
          <c:smooth val="0"/>
        </c:ser>
        <c:ser>
          <c:idx val="3"/>
          <c:order val="3"/>
          <c:tx>
            <c:strRef>
              <c:f>'04_31'!$A$26</c:f>
              <c:strCache>
                <c:ptCount val="1"/>
                <c:pt idx="0">
                  <c:v>Serbia</c:v>
                </c:pt>
              </c:strCache>
            </c:strRef>
          </c:tx>
          <c:cat>
            <c:numRef>
              <c:f>'04_31'!$B$22:$M$22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'04_31'!$B$26:$M$26</c:f>
              <c:numCache>
                <c:formatCode>General</c:formatCode>
                <c:ptCount val="12"/>
                <c:pt idx="0">
                  <c:v>63.1</c:v>
                </c:pt>
                <c:pt idx="1">
                  <c:v>63.3</c:v>
                </c:pt>
                <c:pt idx="2">
                  <c:v>61.7</c:v>
                </c:pt>
                <c:pt idx="3">
                  <c:v>62.3</c:v>
                </c:pt>
                <c:pt idx="4">
                  <c:v>64.400000000000006</c:v>
                </c:pt>
                <c:pt idx="5">
                  <c:v>66.2</c:v>
                </c:pt>
                <c:pt idx="6">
                  <c:v>67.3</c:v>
                </c:pt>
                <c:pt idx="7">
                  <c:v>69.099999999999994</c:v>
                </c:pt>
                <c:pt idx="8">
                  <c:v>67.5</c:v>
                </c:pt>
                <c:pt idx="9">
                  <c:v>69.2</c:v>
                </c:pt>
                <c:pt idx="10">
                  <c:v>71.599999999999994</c:v>
                </c:pt>
                <c:pt idx="11">
                  <c:v>0</c:v>
                </c:pt>
              </c:numCache>
            </c:numRef>
          </c:val>
          <c:smooth val="0"/>
        </c:ser>
        <c:dLbls>
          <c:showLegendKey val="0"/>
          <c:showVal val="0"/>
          <c:showCatName val="0"/>
          <c:showSerName val="0"/>
          <c:showPercent val="0"/>
          <c:showBubbleSize val="0"/>
        </c:dLbls>
        <c:marker val="1"/>
        <c:smooth val="0"/>
        <c:axId val="121753984"/>
        <c:axId val="121755520"/>
      </c:lineChart>
      <c:catAx>
        <c:axId val="121753984"/>
        <c:scaling>
          <c:orientation val="minMax"/>
        </c:scaling>
        <c:delete val="0"/>
        <c:axPos val="b"/>
        <c:numFmt formatCode="General" sourceLinked="1"/>
        <c:majorTickMark val="out"/>
        <c:minorTickMark val="none"/>
        <c:tickLblPos val="nextTo"/>
        <c:crossAx val="121755520"/>
        <c:crosses val="autoZero"/>
        <c:auto val="1"/>
        <c:lblAlgn val="ctr"/>
        <c:lblOffset val="100"/>
        <c:noMultiLvlLbl val="0"/>
      </c:catAx>
      <c:valAx>
        <c:axId val="1217555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21753984"/>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Participation in early childhood education by sex (children aged 3 and over), 2013-2024 (Percentage)</a:t>
            </a:r>
            <a:endParaRPr lang="en-US" sz="1200" b="0"/>
          </a:p>
          <a:p>
            <a:pPr>
              <a:defRPr sz="1400">
                <a:latin typeface="Calibri"/>
                <a:ea typeface="Calibri"/>
                <a:cs typeface="Calibri"/>
              </a:defRPr>
            </a:pPr>
            <a:r>
              <a:rPr lang="en-US" sz="1200" b="0"/>
              <a:t>SDG ind 04_31: freq=Annual, sex=Males</a:t>
            </a:r>
          </a:p>
        </c:rich>
      </c:tx>
      <c:layout/>
      <c:overlay val="0"/>
    </c:title>
    <c:autoTitleDeleted val="0"/>
    <c:plotArea>
      <c:layout/>
      <c:lineChart>
        <c:grouping val="standard"/>
        <c:varyColors val="0"/>
        <c:ser>
          <c:idx val="0"/>
          <c:order val="0"/>
          <c:tx>
            <c:strRef>
              <c:f>'04_31'!$A$34</c:f>
              <c:strCache>
                <c:ptCount val="1"/>
                <c:pt idx="0">
                  <c:v>European Union - 27 countries (from 2020)</c:v>
                </c:pt>
              </c:strCache>
            </c:strRef>
          </c:tx>
          <c:cat>
            <c:numRef>
              <c:f>'04_31'!$B$33:$M$33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'04_31'!$B$34:$M$34</c:f>
              <c:numCache>
                <c:formatCode>General</c:formatCode>
                <c:ptCount val="12"/>
                <c:pt idx="0">
                  <c:v>90.6</c:v>
                </c:pt>
                <c:pt idx="1">
                  <c:v>91.2</c:v>
                </c:pt>
                <c:pt idx="2">
                  <c:v>92.8</c:v>
                </c:pt>
                <c:pt idx="3">
                  <c:v>93.4</c:v>
                </c:pt>
                <c:pt idx="4">
                  <c:v>93.3</c:v>
                </c:pt>
                <c:pt idx="5">
                  <c:v>92.4</c:v>
                </c:pt>
                <c:pt idx="6">
                  <c:v>93.2</c:v>
                </c:pt>
                <c:pt idx="7">
                  <c:v>93.8</c:v>
                </c:pt>
                <c:pt idx="8">
                  <c:v>92.7</c:v>
                </c:pt>
                <c:pt idx="9">
                  <c:v>93.2</c:v>
                </c:pt>
                <c:pt idx="10">
                  <c:v>94.5</c:v>
                </c:pt>
                <c:pt idx="11">
                  <c:v>0</c:v>
                </c:pt>
              </c:numCache>
            </c:numRef>
          </c:val>
          <c:smooth val="0"/>
        </c:ser>
        <c:ser>
          <c:idx val="1"/>
          <c:order val="1"/>
          <c:tx>
            <c:strRef>
              <c:f>'04_31'!$A$35</c:f>
              <c:strCache>
                <c:ptCount val="1"/>
                <c:pt idx="0">
                  <c:v>Netherlands</c:v>
                </c:pt>
              </c:strCache>
            </c:strRef>
          </c:tx>
          <c:cat>
            <c:numRef>
              <c:f>'04_31'!$B$33:$M$33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'04_31'!$B$35:$M$35</c:f>
              <c:numCache>
                <c:formatCode>General</c:formatCode>
                <c:ptCount val="12"/>
                <c:pt idx="0">
                  <c:v>94.1</c:v>
                </c:pt>
                <c:pt idx="1">
                  <c:v>91.9</c:v>
                </c:pt>
                <c:pt idx="2">
                  <c:v>92.2</c:v>
                </c:pt>
                <c:pt idx="3">
                  <c:v>94.1</c:v>
                </c:pt>
                <c:pt idx="4">
                  <c:v>94.5</c:v>
                </c:pt>
                <c:pt idx="5">
                  <c:v>88.8</c:v>
                </c:pt>
                <c:pt idx="6">
                  <c:v>90.6</c:v>
                </c:pt>
                <c:pt idx="7">
                  <c:v>91</c:v>
                </c:pt>
                <c:pt idx="8">
                  <c:v>91.5</c:v>
                </c:pt>
                <c:pt idx="9">
                  <c:v>91.4</c:v>
                </c:pt>
                <c:pt idx="10">
                  <c:v>92.4</c:v>
                </c:pt>
                <c:pt idx="11">
                  <c:v>93.4</c:v>
                </c:pt>
              </c:numCache>
            </c:numRef>
          </c:val>
          <c:smooth val="0"/>
        </c:ser>
        <c:ser>
          <c:idx val="2"/>
          <c:order val="2"/>
          <c:tx>
            <c:strRef>
              <c:f>'04_31'!$A$36</c:f>
              <c:strCache>
                <c:ptCount val="1"/>
                <c:pt idx="0">
                  <c:v>Poland</c:v>
                </c:pt>
              </c:strCache>
            </c:strRef>
          </c:tx>
          <c:cat>
            <c:numRef>
              <c:f>'04_31'!$B$33:$M$33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'04_31'!$B$36:$M$36</c:f>
              <c:numCache>
                <c:formatCode>General</c:formatCode>
                <c:ptCount val="12"/>
                <c:pt idx="0">
                  <c:v>76</c:v>
                </c:pt>
                <c:pt idx="1">
                  <c:v>79.5</c:v>
                </c:pt>
                <c:pt idx="2">
                  <c:v>83.9</c:v>
                </c:pt>
                <c:pt idx="3">
                  <c:v>87.5</c:v>
                </c:pt>
                <c:pt idx="4">
                  <c:v>85.6</c:v>
                </c:pt>
                <c:pt idx="5">
                  <c:v>87.9</c:v>
                </c:pt>
                <c:pt idx="6">
                  <c:v>90</c:v>
                </c:pt>
                <c:pt idx="7">
                  <c:v>90.4</c:v>
                </c:pt>
                <c:pt idx="8">
                  <c:v>89.9</c:v>
                </c:pt>
                <c:pt idx="9">
                  <c:v>92.1</c:v>
                </c:pt>
                <c:pt idx="10">
                  <c:v>96.1</c:v>
                </c:pt>
                <c:pt idx="11">
                  <c:v>96.8</c:v>
                </c:pt>
              </c:numCache>
            </c:numRef>
          </c:val>
          <c:smooth val="0"/>
        </c:ser>
        <c:ser>
          <c:idx val="3"/>
          <c:order val="3"/>
          <c:tx>
            <c:strRef>
              <c:f>'04_31'!$A$37</c:f>
              <c:strCache>
                <c:ptCount val="1"/>
                <c:pt idx="0">
                  <c:v>Serbia</c:v>
                </c:pt>
              </c:strCache>
            </c:strRef>
          </c:tx>
          <c:cat>
            <c:numRef>
              <c:f>'04_31'!$B$33:$M$33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'04_31'!$B$37:$M$37</c:f>
              <c:numCache>
                <c:formatCode>General</c:formatCode>
                <c:ptCount val="12"/>
                <c:pt idx="0">
                  <c:v>63</c:v>
                </c:pt>
                <c:pt idx="1">
                  <c:v>63</c:v>
                </c:pt>
                <c:pt idx="2">
                  <c:v>62</c:v>
                </c:pt>
                <c:pt idx="3">
                  <c:v>62.4</c:v>
                </c:pt>
                <c:pt idx="4">
                  <c:v>64.400000000000006</c:v>
                </c:pt>
                <c:pt idx="5">
                  <c:v>66.3</c:v>
                </c:pt>
                <c:pt idx="6">
                  <c:v>67.2</c:v>
                </c:pt>
                <c:pt idx="7">
                  <c:v>69</c:v>
                </c:pt>
                <c:pt idx="8">
                  <c:v>67.3</c:v>
                </c:pt>
                <c:pt idx="9">
                  <c:v>69.2</c:v>
                </c:pt>
                <c:pt idx="10">
                  <c:v>71.400000000000006</c:v>
                </c:pt>
                <c:pt idx="11">
                  <c:v>0</c:v>
                </c:pt>
              </c:numCache>
            </c:numRef>
          </c:val>
          <c:smooth val="0"/>
        </c:ser>
        <c:dLbls>
          <c:showLegendKey val="0"/>
          <c:showVal val="0"/>
          <c:showCatName val="0"/>
          <c:showSerName val="0"/>
          <c:showPercent val="0"/>
          <c:showBubbleSize val="0"/>
        </c:dLbls>
        <c:marker val="1"/>
        <c:smooth val="0"/>
        <c:axId val="139150080"/>
        <c:axId val="139151616"/>
      </c:lineChart>
      <c:catAx>
        <c:axId val="139150080"/>
        <c:scaling>
          <c:orientation val="minMax"/>
        </c:scaling>
        <c:delete val="0"/>
        <c:axPos val="b"/>
        <c:numFmt formatCode="General" sourceLinked="1"/>
        <c:majorTickMark val="out"/>
        <c:minorTickMark val="none"/>
        <c:tickLblPos val="nextTo"/>
        <c:crossAx val="139151616"/>
        <c:crosses val="autoZero"/>
        <c:auto val="1"/>
        <c:lblAlgn val="ctr"/>
        <c:lblOffset val="100"/>
        <c:noMultiLvlLbl val="0"/>
      </c:catAx>
      <c:valAx>
        <c:axId val="1391516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9150080"/>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Participation in early childhood education by sex (children aged 3 and over), 2013-2024 (Percentage)</a:t>
            </a:r>
            <a:endParaRPr sz="1200" b="0"/>
          </a:p>
          <a:p>
            <a:pPr>
              <a:defRPr sz="1400">
                <a:latin typeface="Calibri"/>
                <a:ea typeface="Calibri"/>
                <a:cs typeface="Calibri"/>
              </a:defRPr>
            </a:pPr>
            <a:r>
              <a:rPr sz="1200" b="0"/>
              <a:t>SDG ind 04_31: freq=Annual, sex=Females</a:t>
            </a:r>
          </a:p>
        </c:rich>
      </c:tx>
      <c:overlay val="0"/>
    </c:title>
    <c:autoTitleDeleted val="0"/>
    <c:plotArea>
      <c:layout/>
      <c:lineChart>
        <c:grouping val="standard"/>
        <c:varyColors val="0"/>
        <c:ser>
          <c:idx val="0"/>
          <c:order val="0"/>
          <c:tx>
            <c:strRef>
              <c:f>'04_31'!$A$45</c:f>
              <c:strCache>
                <c:ptCount val="1"/>
                <c:pt idx="0">
                  <c:v>European Union - 27 countries (from 2020)</c:v>
                </c:pt>
              </c:strCache>
            </c:strRef>
          </c:tx>
          <c:cat>
            <c:numRef>
              <c:f>'04_31'!$B$44:$M$44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'04_31'!$B$45:$M$45</c:f>
              <c:numCache>
                <c:formatCode>General</c:formatCode>
                <c:ptCount val="12"/>
                <c:pt idx="0">
                  <c:v>90.7</c:v>
                </c:pt>
                <c:pt idx="1">
                  <c:v>91.3</c:v>
                </c:pt>
                <c:pt idx="2">
                  <c:v>92.9</c:v>
                </c:pt>
                <c:pt idx="3">
                  <c:v>93.4</c:v>
                </c:pt>
                <c:pt idx="4">
                  <c:v>93.4</c:v>
                </c:pt>
                <c:pt idx="5">
                  <c:v>92.5</c:v>
                </c:pt>
                <c:pt idx="6">
                  <c:v>93.3</c:v>
                </c:pt>
                <c:pt idx="7">
                  <c:v>93.9</c:v>
                </c:pt>
                <c:pt idx="8">
                  <c:v>92.9</c:v>
                </c:pt>
                <c:pt idx="9">
                  <c:v>93.4</c:v>
                </c:pt>
                <c:pt idx="10">
                  <c:v>94.7</c:v>
                </c:pt>
                <c:pt idx="11">
                  <c:v>0</c:v>
                </c:pt>
              </c:numCache>
            </c:numRef>
          </c:val>
          <c:smooth val="0"/>
        </c:ser>
        <c:ser>
          <c:idx val="1"/>
          <c:order val="1"/>
          <c:tx>
            <c:strRef>
              <c:f>'04_31'!$A$46</c:f>
              <c:strCache>
                <c:ptCount val="1"/>
                <c:pt idx="0">
                  <c:v>Netherlands</c:v>
                </c:pt>
              </c:strCache>
            </c:strRef>
          </c:tx>
          <c:cat>
            <c:numRef>
              <c:f>'04_31'!$B$44:$M$44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'04_31'!$B$46:$M$46</c:f>
              <c:numCache>
                <c:formatCode>General</c:formatCode>
                <c:ptCount val="12"/>
                <c:pt idx="0">
                  <c:v>94.1</c:v>
                </c:pt>
                <c:pt idx="1">
                  <c:v>92</c:v>
                </c:pt>
                <c:pt idx="2">
                  <c:v>93.4</c:v>
                </c:pt>
                <c:pt idx="3">
                  <c:v>93.8</c:v>
                </c:pt>
                <c:pt idx="4">
                  <c:v>94.5</c:v>
                </c:pt>
                <c:pt idx="5">
                  <c:v>90</c:v>
                </c:pt>
                <c:pt idx="6">
                  <c:v>90.5</c:v>
                </c:pt>
                <c:pt idx="7">
                  <c:v>92.3</c:v>
                </c:pt>
                <c:pt idx="8">
                  <c:v>94.5</c:v>
                </c:pt>
                <c:pt idx="9">
                  <c:v>92.6</c:v>
                </c:pt>
                <c:pt idx="10">
                  <c:v>94</c:v>
                </c:pt>
                <c:pt idx="11">
                  <c:v>93.9</c:v>
                </c:pt>
              </c:numCache>
            </c:numRef>
          </c:val>
          <c:smooth val="0"/>
        </c:ser>
        <c:ser>
          <c:idx val="2"/>
          <c:order val="2"/>
          <c:tx>
            <c:strRef>
              <c:f>'04_31'!$A$47</c:f>
              <c:strCache>
                <c:ptCount val="1"/>
                <c:pt idx="0">
                  <c:v>Poland</c:v>
                </c:pt>
              </c:strCache>
            </c:strRef>
          </c:tx>
          <c:cat>
            <c:numRef>
              <c:f>'04_31'!$B$44:$M$44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'04_31'!$B$47:$M$47</c:f>
              <c:numCache>
                <c:formatCode>General</c:formatCode>
                <c:ptCount val="12"/>
                <c:pt idx="0">
                  <c:v>76.8</c:v>
                </c:pt>
                <c:pt idx="1">
                  <c:v>80.099999999999994</c:v>
                </c:pt>
                <c:pt idx="2">
                  <c:v>84.6</c:v>
                </c:pt>
                <c:pt idx="3">
                  <c:v>87.9</c:v>
                </c:pt>
                <c:pt idx="4">
                  <c:v>86.4</c:v>
                </c:pt>
                <c:pt idx="5">
                  <c:v>88.6</c:v>
                </c:pt>
                <c:pt idx="6">
                  <c:v>90.7</c:v>
                </c:pt>
                <c:pt idx="7">
                  <c:v>91.3</c:v>
                </c:pt>
                <c:pt idx="8">
                  <c:v>90.7</c:v>
                </c:pt>
                <c:pt idx="9">
                  <c:v>92.9</c:v>
                </c:pt>
                <c:pt idx="10">
                  <c:v>97.1</c:v>
                </c:pt>
                <c:pt idx="11">
                  <c:v>97.6</c:v>
                </c:pt>
              </c:numCache>
            </c:numRef>
          </c:val>
          <c:smooth val="0"/>
        </c:ser>
        <c:ser>
          <c:idx val="3"/>
          <c:order val="3"/>
          <c:tx>
            <c:strRef>
              <c:f>'04_31'!$A$48</c:f>
              <c:strCache>
                <c:ptCount val="1"/>
                <c:pt idx="0">
                  <c:v>Serbia</c:v>
                </c:pt>
              </c:strCache>
            </c:strRef>
          </c:tx>
          <c:cat>
            <c:numRef>
              <c:f>'04_31'!$B$44:$M$44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'04_31'!$B$48:$M$48</c:f>
              <c:numCache>
                <c:formatCode>General</c:formatCode>
                <c:ptCount val="12"/>
                <c:pt idx="0">
                  <c:v>63.1</c:v>
                </c:pt>
                <c:pt idx="1">
                  <c:v>63.6</c:v>
                </c:pt>
                <c:pt idx="2">
                  <c:v>61.4</c:v>
                </c:pt>
                <c:pt idx="3">
                  <c:v>62.3</c:v>
                </c:pt>
                <c:pt idx="4">
                  <c:v>64.400000000000006</c:v>
                </c:pt>
                <c:pt idx="5">
                  <c:v>66</c:v>
                </c:pt>
                <c:pt idx="6">
                  <c:v>67.3</c:v>
                </c:pt>
                <c:pt idx="7">
                  <c:v>69.3</c:v>
                </c:pt>
                <c:pt idx="8">
                  <c:v>67.7</c:v>
                </c:pt>
                <c:pt idx="9">
                  <c:v>69.3</c:v>
                </c:pt>
                <c:pt idx="10">
                  <c:v>71.8</c:v>
                </c:pt>
                <c:pt idx="11">
                  <c:v>0</c:v>
                </c:pt>
              </c:numCache>
            </c:numRef>
          </c:val>
          <c:smooth val="0"/>
        </c:ser>
        <c:dLbls>
          <c:showLegendKey val="0"/>
          <c:showVal val="0"/>
          <c:showCatName val="0"/>
          <c:showSerName val="0"/>
          <c:showPercent val="0"/>
          <c:showBubbleSize val="0"/>
        </c:dLbls>
        <c:marker val="1"/>
        <c:smooth val="0"/>
        <c:axId val="139899264"/>
        <c:axId val="139900800"/>
      </c:lineChart>
      <c:catAx>
        <c:axId val="139899264"/>
        <c:scaling>
          <c:orientation val="minMax"/>
        </c:scaling>
        <c:delete val="0"/>
        <c:axPos val="b"/>
        <c:numFmt formatCode="General" sourceLinked="1"/>
        <c:majorTickMark val="out"/>
        <c:minorTickMark val="none"/>
        <c:tickLblPos val="nextTo"/>
        <c:crossAx val="139900800"/>
        <c:crosses val="autoZero"/>
        <c:auto val="1"/>
        <c:lblAlgn val="ctr"/>
        <c:lblOffset val="100"/>
        <c:noMultiLvlLbl val="0"/>
      </c:catAx>
      <c:valAx>
        <c:axId val="1399008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9899264"/>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Low achieving 15-year-olds in reading, mathematics or science, 2012-2022 (Percentage)</a:t>
            </a:r>
            <a:endParaRPr lang="en-US" sz="1200" b="0"/>
          </a:p>
          <a:p>
            <a:pPr>
              <a:defRPr sz="1400">
                <a:latin typeface="Calibri"/>
                <a:ea typeface="Calibri"/>
                <a:cs typeface="Calibri"/>
              </a:defRPr>
            </a:pPr>
            <a:r>
              <a:rPr lang="en-US" sz="1200" b="0"/>
              <a:t>SDG ind 04_40: freq=Annual, field=Reading, sex=Total</a:t>
            </a:r>
          </a:p>
        </c:rich>
      </c:tx>
      <c:layout/>
      <c:overlay val="0"/>
    </c:title>
    <c:autoTitleDeleted val="0"/>
    <c:plotArea>
      <c:layout/>
      <c:lineChart>
        <c:grouping val="standard"/>
        <c:varyColors val="0"/>
        <c:ser>
          <c:idx val="0"/>
          <c:order val="0"/>
          <c:tx>
            <c:strRef>
              <c:f>'04_40'!$A$23</c:f>
              <c:strCache>
                <c:ptCount val="1"/>
                <c:pt idx="0">
                  <c:v>European Union - 27 countries (from 2020)</c:v>
                </c:pt>
              </c:strCache>
            </c:strRef>
          </c:tx>
          <c:cat>
            <c:numRef>
              <c:f>'04_40'!$B$22:$E$22</c:f>
              <c:numCache>
                <c:formatCode>General</c:formatCode>
                <c:ptCount val="4"/>
                <c:pt idx="0">
                  <c:v>2012</c:v>
                </c:pt>
                <c:pt idx="1">
                  <c:v>2015</c:v>
                </c:pt>
                <c:pt idx="2">
                  <c:v>2018</c:v>
                </c:pt>
                <c:pt idx="3">
                  <c:v>2022</c:v>
                </c:pt>
              </c:numCache>
            </c:numRef>
          </c:cat>
          <c:val>
            <c:numRef>
              <c:f>'04_40'!$B$23:$E$23</c:f>
              <c:numCache>
                <c:formatCode>General</c:formatCode>
                <c:ptCount val="4"/>
                <c:pt idx="0">
                  <c:v>18</c:v>
                </c:pt>
                <c:pt idx="1">
                  <c:v>20</c:v>
                </c:pt>
                <c:pt idx="2">
                  <c:v>22.5</c:v>
                </c:pt>
                <c:pt idx="3">
                  <c:v>26.2</c:v>
                </c:pt>
              </c:numCache>
            </c:numRef>
          </c:val>
          <c:smooth val="0"/>
        </c:ser>
        <c:ser>
          <c:idx val="1"/>
          <c:order val="1"/>
          <c:tx>
            <c:strRef>
              <c:f>'04_40'!$A$24</c:f>
              <c:strCache>
                <c:ptCount val="1"/>
                <c:pt idx="0">
                  <c:v>Netherlands</c:v>
                </c:pt>
              </c:strCache>
            </c:strRef>
          </c:tx>
          <c:cat>
            <c:numRef>
              <c:f>'04_40'!$B$22:$E$22</c:f>
              <c:numCache>
                <c:formatCode>General</c:formatCode>
                <c:ptCount val="4"/>
                <c:pt idx="0">
                  <c:v>2012</c:v>
                </c:pt>
                <c:pt idx="1">
                  <c:v>2015</c:v>
                </c:pt>
                <c:pt idx="2">
                  <c:v>2018</c:v>
                </c:pt>
                <c:pt idx="3">
                  <c:v>2022</c:v>
                </c:pt>
              </c:numCache>
            </c:numRef>
          </c:cat>
          <c:val>
            <c:numRef>
              <c:f>'04_40'!$B$24:$E$24</c:f>
              <c:numCache>
                <c:formatCode>General</c:formatCode>
                <c:ptCount val="4"/>
                <c:pt idx="0">
                  <c:v>14</c:v>
                </c:pt>
                <c:pt idx="1">
                  <c:v>18.100000000000001</c:v>
                </c:pt>
                <c:pt idx="2">
                  <c:v>24.1</c:v>
                </c:pt>
                <c:pt idx="3">
                  <c:v>34.6</c:v>
                </c:pt>
              </c:numCache>
            </c:numRef>
          </c:val>
          <c:smooth val="0"/>
        </c:ser>
        <c:ser>
          <c:idx val="2"/>
          <c:order val="2"/>
          <c:tx>
            <c:strRef>
              <c:f>'04_40'!$A$25</c:f>
              <c:strCache>
                <c:ptCount val="1"/>
                <c:pt idx="0">
                  <c:v>Poland</c:v>
                </c:pt>
              </c:strCache>
            </c:strRef>
          </c:tx>
          <c:cat>
            <c:numRef>
              <c:f>'04_40'!$B$22:$E$22</c:f>
              <c:numCache>
                <c:formatCode>General</c:formatCode>
                <c:ptCount val="4"/>
                <c:pt idx="0">
                  <c:v>2012</c:v>
                </c:pt>
                <c:pt idx="1">
                  <c:v>2015</c:v>
                </c:pt>
                <c:pt idx="2">
                  <c:v>2018</c:v>
                </c:pt>
                <c:pt idx="3">
                  <c:v>2022</c:v>
                </c:pt>
              </c:numCache>
            </c:numRef>
          </c:cat>
          <c:val>
            <c:numRef>
              <c:f>'04_40'!$B$25:$E$25</c:f>
              <c:numCache>
                <c:formatCode>General</c:formatCode>
                <c:ptCount val="4"/>
                <c:pt idx="0">
                  <c:v>10.6</c:v>
                </c:pt>
                <c:pt idx="1">
                  <c:v>14.4</c:v>
                </c:pt>
                <c:pt idx="2">
                  <c:v>14.7</c:v>
                </c:pt>
                <c:pt idx="3">
                  <c:v>22.2</c:v>
                </c:pt>
              </c:numCache>
            </c:numRef>
          </c:val>
          <c:smooth val="0"/>
        </c:ser>
        <c:ser>
          <c:idx val="3"/>
          <c:order val="3"/>
          <c:tx>
            <c:strRef>
              <c:f>'04_40'!$A$26</c:f>
              <c:strCache>
                <c:ptCount val="1"/>
                <c:pt idx="0">
                  <c:v>Serbia</c:v>
                </c:pt>
              </c:strCache>
            </c:strRef>
          </c:tx>
          <c:cat>
            <c:numRef>
              <c:f>'04_40'!$B$22:$E$22</c:f>
              <c:numCache>
                <c:formatCode>General</c:formatCode>
                <c:ptCount val="4"/>
                <c:pt idx="0">
                  <c:v>2012</c:v>
                </c:pt>
                <c:pt idx="1">
                  <c:v>2015</c:v>
                </c:pt>
                <c:pt idx="2">
                  <c:v>2018</c:v>
                </c:pt>
                <c:pt idx="3">
                  <c:v>2022</c:v>
                </c:pt>
              </c:numCache>
            </c:numRef>
          </c:cat>
          <c:val>
            <c:numRef>
              <c:f>'04_40'!$B$26:$E$26</c:f>
              <c:numCache>
                <c:formatCode>General</c:formatCode>
                <c:ptCount val="4"/>
                <c:pt idx="0">
                  <c:v>33.1</c:v>
                </c:pt>
                <c:pt idx="1">
                  <c:v>0</c:v>
                </c:pt>
                <c:pt idx="2">
                  <c:v>37.700000000000003</c:v>
                </c:pt>
                <c:pt idx="3">
                  <c:v>36.4</c:v>
                </c:pt>
              </c:numCache>
            </c:numRef>
          </c:val>
          <c:smooth val="0"/>
        </c:ser>
        <c:dLbls>
          <c:showLegendKey val="0"/>
          <c:showVal val="0"/>
          <c:showCatName val="0"/>
          <c:showSerName val="0"/>
          <c:showPercent val="0"/>
          <c:showBubbleSize val="0"/>
        </c:dLbls>
        <c:marker val="1"/>
        <c:smooth val="0"/>
        <c:axId val="140098176"/>
        <c:axId val="140099968"/>
      </c:lineChart>
      <c:catAx>
        <c:axId val="140098176"/>
        <c:scaling>
          <c:orientation val="minMax"/>
        </c:scaling>
        <c:delete val="0"/>
        <c:axPos val="b"/>
        <c:numFmt formatCode="General" sourceLinked="1"/>
        <c:majorTickMark val="out"/>
        <c:minorTickMark val="none"/>
        <c:tickLblPos val="nextTo"/>
        <c:crossAx val="140099968"/>
        <c:crosses val="autoZero"/>
        <c:auto val="1"/>
        <c:lblAlgn val="ctr"/>
        <c:lblOffset val="100"/>
        <c:noMultiLvlLbl val="0"/>
      </c:catAx>
      <c:valAx>
        <c:axId val="1400999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0098176"/>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Low achieving 15-year-olds in reading, mathematics or science, 2012-2022 (Percentage)</a:t>
            </a:r>
            <a:endParaRPr lang="en-US" sz="1200" b="0"/>
          </a:p>
          <a:p>
            <a:pPr>
              <a:defRPr sz="1400">
                <a:latin typeface="Calibri"/>
                <a:ea typeface="Calibri"/>
                <a:cs typeface="Calibri"/>
              </a:defRPr>
            </a:pPr>
            <a:r>
              <a:rPr lang="en-US" sz="1200" b="0"/>
              <a:t>SDG ind 04_40: freq=Annual, field=Mathematics, sex=Total</a:t>
            </a:r>
          </a:p>
        </c:rich>
      </c:tx>
      <c:layout/>
      <c:overlay val="0"/>
    </c:title>
    <c:autoTitleDeleted val="0"/>
    <c:plotArea>
      <c:layout/>
      <c:lineChart>
        <c:grouping val="standard"/>
        <c:varyColors val="0"/>
        <c:ser>
          <c:idx val="0"/>
          <c:order val="0"/>
          <c:tx>
            <c:strRef>
              <c:f>'04_40'!$A$34</c:f>
              <c:strCache>
                <c:ptCount val="1"/>
                <c:pt idx="0">
                  <c:v>European Union - 27 countries (from 2020)</c:v>
                </c:pt>
              </c:strCache>
            </c:strRef>
          </c:tx>
          <c:cat>
            <c:numRef>
              <c:f>'04_40'!$B$33:$E$33</c:f>
              <c:numCache>
                <c:formatCode>General</c:formatCode>
                <c:ptCount val="4"/>
                <c:pt idx="0">
                  <c:v>2012</c:v>
                </c:pt>
                <c:pt idx="1">
                  <c:v>2015</c:v>
                </c:pt>
                <c:pt idx="2">
                  <c:v>2018</c:v>
                </c:pt>
                <c:pt idx="3">
                  <c:v>2022</c:v>
                </c:pt>
              </c:numCache>
            </c:numRef>
          </c:cat>
          <c:val>
            <c:numRef>
              <c:f>'04_40'!$B$34:$E$34</c:f>
              <c:numCache>
                <c:formatCode>General</c:formatCode>
                <c:ptCount val="4"/>
                <c:pt idx="0">
                  <c:v>22.1</c:v>
                </c:pt>
                <c:pt idx="1">
                  <c:v>22.2</c:v>
                </c:pt>
                <c:pt idx="2">
                  <c:v>22.9</c:v>
                </c:pt>
                <c:pt idx="3">
                  <c:v>29.5</c:v>
                </c:pt>
              </c:numCache>
            </c:numRef>
          </c:val>
          <c:smooth val="0"/>
        </c:ser>
        <c:ser>
          <c:idx val="1"/>
          <c:order val="1"/>
          <c:tx>
            <c:strRef>
              <c:f>'04_40'!$A$35</c:f>
              <c:strCache>
                <c:ptCount val="1"/>
                <c:pt idx="0">
                  <c:v>Netherlands</c:v>
                </c:pt>
              </c:strCache>
            </c:strRef>
          </c:tx>
          <c:cat>
            <c:numRef>
              <c:f>'04_40'!$B$33:$E$33</c:f>
              <c:numCache>
                <c:formatCode>General</c:formatCode>
                <c:ptCount val="4"/>
                <c:pt idx="0">
                  <c:v>2012</c:v>
                </c:pt>
                <c:pt idx="1">
                  <c:v>2015</c:v>
                </c:pt>
                <c:pt idx="2">
                  <c:v>2018</c:v>
                </c:pt>
                <c:pt idx="3">
                  <c:v>2022</c:v>
                </c:pt>
              </c:numCache>
            </c:numRef>
          </c:cat>
          <c:val>
            <c:numRef>
              <c:f>'04_40'!$B$35:$E$35</c:f>
              <c:numCache>
                <c:formatCode>General</c:formatCode>
                <c:ptCount val="4"/>
                <c:pt idx="0">
                  <c:v>14.8</c:v>
                </c:pt>
                <c:pt idx="1">
                  <c:v>16.7</c:v>
                </c:pt>
                <c:pt idx="2">
                  <c:v>15.8</c:v>
                </c:pt>
                <c:pt idx="3">
                  <c:v>27.4</c:v>
                </c:pt>
              </c:numCache>
            </c:numRef>
          </c:val>
          <c:smooth val="0"/>
        </c:ser>
        <c:ser>
          <c:idx val="2"/>
          <c:order val="2"/>
          <c:tx>
            <c:strRef>
              <c:f>'04_40'!$A$36</c:f>
              <c:strCache>
                <c:ptCount val="1"/>
                <c:pt idx="0">
                  <c:v>Poland</c:v>
                </c:pt>
              </c:strCache>
            </c:strRef>
          </c:tx>
          <c:cat>
            <c:numRef>
              <c:f>'04_40'!$B$33:$E$33</c:f>
              <c:numCache>
                <c:formatCode>General</c:formatCode>
                <c:ptCount val="4"/>
                <c:pt idx="0">
                  <c:v>2012</c:v>
                </c:pt>
                <c:pt idx="1">
                  <c:v>2015</c:v>
                </c:pt>
                <c:pt idx="2">
                  <c:v>2018</c:v>
                </c:pt>
                <c:pt idx="3">
                  <c:v>2022</c:v>
                </c:pt>
              </c:numCache>
            </c:numRef>
          </c:cat>
          <c:val>
            <c:numRef>
              <c:f>'04_40'!$B$36:$E$36</c:f>
              <c:numCache>
                <c:formatCode>General</c:formatCode>
                <c:ptCount val="4"/>
                <c:pt idx="0">
                  <c:v>14.4</c:v>
                </c:pt>
                <c:pt idx="1">
                  <c:v>17.2</c:v>
                </c:pt>
                <c:pt idx="2">
                  <c:v>14.7</c:v>
                </c:pt>
                <c:pt idx="3">
                  <c:v>23</c:v>
                </c:pt>
              </c:numCache>
            </c:numRef>
          </c:val>
          <c:smooth val="0"/>
        </c:ser>
        <c:ser>
          <c:idx val="3"/>
          <c:order val="3"/>
          <c:tx>
            <c:strRef>
              <c:f>'04_40'!$A$37</c:f>
              <c:strCache>
                <c:ptCount val="1"/>
                <c:pt idx="0">
                  <c:v>Serbia</c:v>
                </c:pt>
              </c:strCache>
            </c:strRef>
          </c:tx>
          <c:cat>
            <c:numRef>
              <c:f>'04_40'!$B$33:$E$33</c:f>
              <c:numCache>
                <c:formatCode>General</c:formatCode>
                <c:ptCount val="4"/>
                <c:pt idx="0">
                  <c:v>2012</c:v>
                </c:pt>
                <c:pt idx="1">
                  <c:v>2015</c:v>
                </c:pt>
                <c:pt idx="2">
                  <c:v>2018</c:v>
                </c:pt>
                <c:pt idx="3">
                  <c:v>2022</c:v>
                </c:pt>
              </c:numCache>
            </c:numRef>
          </c:cat>
          <c:val>
            <c:numRef>
              <c:f>'04_40'!$B$37:$E$37</c:f>
              <c:numCache>
                <c:formatCode>General</c:formatCode>
                <c:ptCount val="4"/>
                <c:pt idx="0">
                  <c:v>38.9</c:v>
                </c:pt>
                <c:pt idx="1">
                  <c:v>0</c:v>
                </c:pt>
                <c:pt idx="2">
                  <c:v>39.700000000000003</c:v>
                </c:pt>
                <c:pt idx="3">
                  <c:v>43.1</c:v>
                </c:pt>
              </c:numCache>
            </c:numRef>
          </c:val>
          <c:smooth val="0"/>
        </c:ser>
        <c:dLbls>
          <c:showLegendKey val="0"/>
          <c:showVal val="0"/>
          <c:showCatName val="0"/>
          <c:showSerName val="0"/>
          <c:showPercent val="0"/>
          <c:showBubbleSize val="0"/>
        </c:dLbls>
        <c:marker val="1"/>
        <c:smooth val="0"/>
        <c:axId val="140629120"/>
        <c:axId val="140630656"/>
      </c:lineChart>
      <c:catAx>
        <c:axId val="140629120"/>
        <c:scaling>
          <c:orientation val="minMax"/>
        </c:scaling>
        <c:delete val="0"/>
        <c:axPos val="b"/>
        <c:numFmt formatCode="General" sourceLinked="1"/>
        <c:majorTickMark val="out"/>
        <c:minorTickMark val="none"/>
        <c:tickLblPos val="nextTo"/>
        <c:crossAx val="140630656"/>
        <c:crosses val="autoZero"/>
        <c:auto val="1"/>
        <c:lblAlgn val="ctr"/>
        <c:lblOffset val="100"/>
        <c:noMultiLvlLbl val="0"/>
      </c:catAx>
      <c:valAx>
        <c:axId val="1406306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0629120"/>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Low achieving 15-year-olds in reading, mathematics or science, 2012-2022 (Percentage)</a:t>
            </a:r>
            <a:endParaRPr sz="1200" b="0"/>
          </a:p>
          <a:p>
            <a:pPr>
              <a:defRPr sz="1400">
                <a:latin typeface="Calibri"/>
                <a:ea typeface="Calibri"/>
                <a:cs typeface="Calibri"/>
              </a:defRPr>
            </a:pPr>
            <a:r>
              <a:rPr sz="1200" b="0"/>
              <a:t>SDG ind 04_40: freq=Annual, field=Science, sex=Total</a:t>
            </a:r>
          </a:p>
        </c:rich>
      </c:tx>
      <c:overlay val="0"/>
    </c:title>
    <c:autoTitleDeleted val="0"/>
    <c:plotArea>
      <c:layout/>
      <c:lineChart>
        <c:grouping val="standard"/>
        <c:varyColors val="0"/>
        <c:ser>
          <c:idx val="0"/>
          <c:order val="0"/>
          <c:tx>
            <c:strRef>
              <c:f>'04_40'!$A$45</c:f>
              <c:strCache>
                <c:ptCount val="1"/>
                <c:pt idx="0">
                  <c:v>European Union - 27 countries (from 2020)</c:v>
                </c:pt>
              </c:strCache>
            </c:strRef>
          </c:tx>
          <c:cat>
            <c:numRef>
              <c:f>'04_40'!$B$44:$E$44</c:f>
              <c:numCache>
                <c:formatCode>General</c:formatCode>
                <c:ptCount val="4"/>
                <c:pt idx="0">
                  <c:v>2012</c:v>
                </c:pt>
                <c:pt idx="1">
                  <c:v>2015</c:v>
                </c:pt>
                <c:pt idx="2">
                  <c:v>2018</c:v>
                </c:pt>
                <c:pt idx="3">
                  <c:v>2022</c:v>
                </c:pt>
              </c:numCache>
            </c:numRef>
          </c:cat>
          <c:val>
            <c:numRef>
              <c:f>'04_40'!$B$45:$E$45</c:f>
              <c:numCache>
                <c:formatCode>General</c:formatCode>
                <c:ptCount val="4"/>
                <c:pt idx="0">
                  <c:v>16.8</c:v>
                </c:pt>
                <c:pt idx="1">
                  <c:v>21.1</c:v>
                </c:pt>
                <c:pt idx="2">
                  <c:v>22.3</c:v>
                </c:pt>
                <c:pt idx="3">
                  <c:v>24.2</c:v>
                </c:pt>
              </c:numCache>
            </c:numRef>
          </c:val>
          <c:smooth val="0"/>
        </c:ser>
        <c:ser>
          <c:idx val="1"/>
          <c:order val="1"/>
          <c:tx>
            <c:strRef>
              <c:f>'04_40'!$A$46</c:f>
              <c:strCache>
                <c:ptCount val="1"/>
                <c:pt idx="0">
                  <c:v>Netherlands</c:v>
                </c:pt>
              </c:strCache>
            </c:strRef>
          </c:tx>
          <c:cat>
            <c:numRef>
              <c:f>'04_40'!$B$44:$E$44</c:f>
              <c:numCache>
                <c:formatCode>General</c:formatCode>
                <c:ptCount val="4"/>
                <c:pt idx="0">
                  <c:v>2012</c:v>
                </c:pt>
                <c:pt idx="1">
                  <c:v>2015</c:v>
                </c:pt>
                <c:pt idx="2">
                  <c:v>2018</c:v>
                </c:pt>
                <c:pt idx="3">
                  <c:v>2022</c:v>
                </c:pt>
              </c:numCache>
            </c:numRef>
          </c:cat>
          <c:val>
            <c:numRef>
              <c:f>'04_40'!$B$46:$E$46</c:f>
              <c:numCache>
                <c:formatCode>General</c:formatCode>
                <c:ptCount val="4"/>
                <c:pt idx="0">
                  <c:v>13.1</c:v>
                </c:pt>
                <c:pt idx="1">
                  <c:v>18.5</c:v>
                </c:pt>
                <c:pt idx="2">
                  <c:v>20</c:v>
                </c:pt>
                <c:pt idx="3">
                  <c:v>27.3</c:v>
                </c:pt>
              </c:numCache>
            </c:numRef>
          </c:val>
          <c:smooth val="0"/>
        </c:ser>
        <c:ser>
          <c:idx val="2"/>
          <c:order val="2"/>
          <c:tx>
            <c:strRef>
              <c:f>'04_40'!$A$47</c:f>
              <c:strCache>
                <c:ptCount val="1"/>
                <c:pt idx="0">
                  <c:v>Poland</c:v>
                </c:pt>
              </c:strCache>
            </c:strRef>
          </c:tx>
          <c:cat>
            <c:numRef>
              <c:f>'04_40'!$B$44:$E$44</c:f>
              <c:numCache>
                <c:formatCode>General</c:formatCode>
                <c:ptCount val="4"/>
                <c:pt idx="0">
                  <c:v>2012</c:v>
                </c:pt>
                <c:pt idx="1">
                  <c:v>2015</c:v>
                </c:pt>
                <c:pt idx="2">
                  <c:v>2018</c:v>
                </c:pt>
                <c:pt idx="3">
                  <c:v>2022</c:v>
                </c:pt>
              </c:numCache>
            </c:numRef>
          </c:cat>
          <c:val>
            <c:numRef>
              <c:f>'04_40'!$B$47:$E$47</c:f>
              <c:numCache>
                <c:formatCode>General</c:formatCode>
                <c:ptCount val="4"/>
                <c:pt idx="0">
                  <c:v>9</c:v>
                </c:pt>
                <c:pt idx="1">
                  <c:v>16.3</c:v>
                </c:pt>
                <c:pt idx="2">
                  <c:v>13.8</c:v>
                </c:pt>
                <c:pt idx="3">
                  <c:v>18.600000000000001</c:v>
                </c:pt>
              </c:numCache>
            </c:numRef>
          </c:val>
          <c:smooth val="0"/>
        </c:ser>
        <c:ser>
          <c:idx val="3"/>
          <c:order val="3"/>
          <c:tx>
            <c:strRef>
              <c:f>'04_40'!$A$48</c:f>
              <c:strCache>
                <c:ptCount val="1"/>
                <c:pt idx="0">
                  <c:v>Serbia</c:v>
                </c:pt>
              </c:strCache>
            </c:strRef>
          </c:tx>
          <c:cat>
            <c:numRef>
              <c:f>'04_40'!$B$44:$E$44</c:f>
              <c:numCache>
                <c:formatCode>General</c:formatCode>
                <c:ptCount val="4"/>
                <c:pt idx="0">
                  <c:v>2012</c:v>
                </c:pt>
                <c:pt idx="1">
                  <c:v>2015</c:v>
                </c:pt>
                <c:pt idx="2">
                  <c:v>2018</c:v>
                </c:pt>
                <c:pt idx="3">
                  <c:v>2022</c:v>
                </c:pt>
              </c:numCache>
            </c:numRef>
          </c:cat>
          <c:val>
            <c:numRef>
              <c:f>'04_40'!$B$48:$E$48</c:f>
              <c:numCache>
                <c:formatCode>General</c:formatCode>
                <c:ptCount val="4"/>
                <c:pt idx="0">
                  <c:v>35</c:v>
                </c:pt>
                <c:pt idx="1">
                  <c:v>0</c:v>
                </c:pt>
                <c:pt idx="2">
                  <c:v>38.299999999999997</c:v>
                </c:pt>
                <c:pt idx="3">
                  <c:v>35.1</c:v>
                </c:pt>
              </c:numCache>
            </c:numRef>
          </c:val>
          <c:smooth val="0"/>
        </c:ser>
        <c:dLbls>
          <c:showLegendKey val="0"/>
          <c:showVal val="0"/>
          <c:showCatName val="0"/>
          <c:showSerName val="0"/>
          <c:showPercent val="0"/>
          <c:showBubbleSize val="0"/>
        </c:dLbls>
        <c:marker val="1"/>
        <c:smooth val="0"/>
        <c:axId val="141263616"/>
        <c:axId val="141265152"/>
      </c:lineChart>
      <c:catAx>
        <c:axId val="141263616"/>
        <c:scaling>
          <c:orientation val="minMax"/>
        </c:scaling>
        <c:delete val="0"/>
        <c:axPos val="b"/>
        <c:numFmt formatCode="General" sourceLinked="1"/>
        <c:majorTickMark val="out"/>
        <c:minorTickMark val="none"/>
        <c:tickLblPos val="nextTo"/>
        <c:crossAx val="141265152"/>
        <c:crosses val="autoZero"/>
        <c:auto val="1"/>
        <c:lblAlgn val="ctr"/>
        <c:lblOffset val="100"/>
        <c:noMultiLvlLbl val="0"/>
      </c:catAx>
      <c:valAx>
        <c:axId val="1412651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1263616"/>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Adult participation in learning by sex, 2010-2024 (Percentage)</a:t>
            </a:r>
            <a:endParaRPr lang="en-US" sz="1200" b="0"/>
          </a:p>
          <a:p>
            <a:pPr>
              <a:defRPr sz="1400">
                <a:latin typeface="Calibri"/>
                <a:ea typeface="Calibri"/>
                <a:cs typeface="Calibri"/>
              </a:defRPr>
            </a:pPr>
            <a:r>
              <a:rPr lang="en-US" sz="1200" b="0"/>
              <a:t>SDG ind 04_60: freq=Annual, age=From 25 to 64 years, sex=Total</a:t>
            </a:r>
          </a:p>
        </c:rich>
      </c:tx>
      <c:layout/>
      <c:overlay val="0"/>
    </c:title>
    <c:autoTitleDeleted val="0"/>
    <c:plotArea>
      <c:layout/>
      <c:lineChart>
        <c:grouping val="standard"/>
        <c:varyColors val="0"/>
        <c:ser>
          <c:idx val="0"/>
          <c:order val="0"/>
          <c:tx>
            <c:strRef>
              <c:f>'04_60'!$A$23</c:f>
              <c:strCache>
                <c:ptCount val="1"/>
                <c:pt idx="0">
                  <c:v>European Union - 27 countries (from 2020)</c:v>
                </c:pt>
              </c:strCache>
            </c:strRef>
          </c:tx>
          <c:cat>
            <c:numRef>
              <c:f>'04_60'!$B$22:$P$22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'04_60'!$B$23:$P$23</c:f>
              <c:numCache>
                <c:formatCode>General</c:formatCode>
                <c:ptCount val="15"/>
                <c:pt idx="0">
                  <c:v>7.8</c:v>
                </c:pt>
                <c:pt idx="1">
                  <c:v>8.1</c:v>
                </c:pt>
                <c:pt idx="2">
                  <c:v>8.1999999999999993</c:v>
                </c:pt>
                <c:pt idx="3">
                  <c:v>9.9</c:v>
                </c:pt>
                <c:pt idx="4">
                  <c:v>10.1</c:v>
                </c:pt>
                <c:pt idx="5">
                  <c:v>10.1</c:v>
                </c:pt>
                <c:pt idx="6">
                  <c:v>10.3</c:v>
                </c:pt>
                <c:pt idx="7">
                  <c:v>10.4</c:v>
                </c:pt>
                <c:pt idx="8">
                  <c:v>10.7</c:v>
                </c:pt>
                <c:pt idx="9">
                  <c:v>10.8</c:v>
                </c:pt>
                <c:pt idx="10">
                  <c:v>9.1</c:v>
                </c:pt>
                <c:pt idx="11">
                  <c:v>10.9</c:v>
                </c:pt>
                <c:pt idx="12">
                  <c:v>11.9</c:v>
                </c:pt>
                <c:pt idx="13">
                  <c:v>12.8</c:v>
                </c:pt>
                <c:pt idx="14">
                  <c:v>13.5</c:v>
                </c:pt>
              </c:numCache>
            </c:numRef>
          </c:val>
          <c:smooth val="0"/>
        </c:ser>
        <c:ser>
          <c:idx val="1"/>
          <c:order val="1"/>
          <c:tx>
            <c:strRef>
              <c:f>'04_60'!$A$24</c:f>
              <c:strCache>
                <c:ptCount val="1"/>
                <c:pt idx="0">
                  <c:v>Netherlands</c:v>
                </c:pt>
              </c:strCache>
            </c:strRef>
          </c:tx>
          <c:cat>
            <c:numRef>
              <c:f>'04_60'!$B$22:$P$22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'04_60'!$B$24:$P$24</c:f>
              <c:numCache>
                <c:formatCode>General</c:formatCode>
                <c:ptCount val="15"/>
                <c:pt idx="0">
                  <c:v>17</c:v>
                </c:pt>
                <c:pt idx="1">
                  <c:v>17.100000000000001</c:v>
                </c:pt>
                <c:pt idx="2">
                  <c:v>16.899999999999999</c:v>
                </c:pt>
                <c:pt idx="3">
                  <c:v>17.899999999999999</c:v>
                </c:pt>
                <c:pt idx="4">
                  <c:v>18.3</c:v>
                </c:pt>
                <c:pt idx="5">
                  <c:v>18.899999999999999</c:v>
                </c:pt>
                <c:pt idx="6">
                  <c:v>18.8</c:v>
                </c:pt>
                <c:pt idx="7">
                  <c:v>19.100000000000001</c:v>
                </c:pt>
                <c:pt idx="8">
                  <c:v>19.100000000000001</c:v>
                </c:pt>
                <c:pt idx="9">
                  <c:v>19.5</c:v>
                </c:pt>
                <c:pt idx="10">
                  <c:v>18.8</c:v>
                </c:pt>
                <c:pt idx="11">
                  <c:v>26.6</c:v>
                </c:pt>
                <c:pt idx="12">
                  <c:v>26.4</c:v>
                </c:pt>
                <c:pt idx="13">
                  <c:v>26.4</c:v>
                </c:pt>
                <c:pt idx="14">
                  <c:v>26.5</c:v>
                </c:pt>
              </c:numCache>
            </c:numRef>
          </c:val>
          <c:smooth val="0"/>
        </c:ser>
        <c:ser>
          <c:idx val="2"/>
          <c:order val="2"/>
          <c:tx>
            <c:strRef>
              <c:f>'04_60'!$A$25</c:f>
              <c:strCache>
                <c:ptCount val="1"/>
                <c:pt idx="0">
                  <c:v>Poland</c:v>
                </c:pt>
              </c:strCache>
            </c:strRef>
          </c:tx>
          <c:cat>
            <c:numRef>
              <c:f>'04_60'!$B$22:$P$22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'04_60'!$B$25:$P$25</c:f>
              <c:numCache>
                <c:formatCode>General</c:formatCode>
                <c:ptCount val="15"/>
                <c:pt idx="0">
                  <c:v>5.2</c:v>
                </c:pt>
                <c:pt idx="1">
                  <c:v>4.4000000000000004</c:v>
                </c:pt>
                <c:pt idx="2">
                  <c:v>4.5</c:v>
                </c:pt>
                <c:pt idx="3">
                  <c:v>4.3</c:v>
                </c:pt>
                <c:pt idx="4">
                  <c:v>4</c:v>
                </c:pt>
                <c:pt idx="5">
                  <c:v>3.5</c:v>
                </c:pt>
                <c:pt idx="6">
                  <c:v>3.7</c:v>
                </c:pt>
                <c:pt idx="7">
                  <c:v>4</c:v>
                </c:pt>
                <c:pt idx="8">
                  <c:v>5.7</c:v>
                </c:pt>
                <c:pt idx="9">
                  <c:v>4.9000000000000004</c:v>
                </c:pt>
                <c:pt idx="10">
                  <c:v>3.8</c:v>
                </c:pt>
                <c:pt idx="11">
                  <c:v>5.6</c:v>
                </c:pt>
                <c:pt idx="12">
                  <c:v>7.8</c:v>
                </c:pt>
                <c:pt idx="13">
                  <c:v>8.6999999999999993</c:v>
                </c:pt>
                <c:pt idx="14">
                  <c:v>10</c:v>
                </c:pt>
              </c:numCache>
            </c:numRef>
          </c:val>
          <c:smooth val="0"/>
        </c:ser>
        <c:ser>
          <c:idx val="3"/>
          <c:order val="3"/>
          <c:tx>
            <c:strRef>
              <c:f>'04_60'!$A$26</c:f>
              <c:strCache>
                <c:ptCount val="1"/>
                <c:pt idx="0">
                  <c:v>Serbia</c:v>
                </c:pt>
              </c:strCache>
            </c:strRef>
          </c:tx>
          <c:cat>
            <c:numRef>
              <c:f>'04_60'!$B$22:$P$22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'04_60'!$B$26:$P$26</c:f>
              <c:numCache>
                <c:formatCode>General</c:formatCode>
                <c:ptCount val="15"/>
                <c:pt idx="0">
                  <c:v>4</c:v>
                </c:pt>
                <c:pt idx="1">
                  <c:v>3.5</c:v>
                </c:pt>
                <c:pt idx="2">
                  <c:v>3.6</c:v>
                </c:pt>
                <c:pt idx="3">
                  <c:v>3.9</c:v>
                </c:pt>
                <c:pt idx="4">
                  <c:v>4.4000000000000004</c:v>
                </c:pt>
                <c:pt idx="5">
                  <c:v>4.8</c:v>
                </c:pt>
                <c:pt idx="6">
                  <c:v>5.0999999999999996</c:v>
                </c:pt>
                <c:pt idx="7">
                  <c:v>4.4000000000000004</c:v>
                </c:pt>
                <c:pt idx="8">
                  <c:v>4.0999999999999996</c:v>
                </c:pt>
                <c:pt idx="9">
                  <c:v>4.3</c:v>
                </c:pt>
                <c:pt idx="10">
                  <c:v>3.7</c:v>
                </c:pt>
                <c:pt idx="11">
                  <c:v>4.8</c:v>
                </c:pt>
                <c:pt idx="12">
                  <c:v>5.0999999999999996</c:v>
                </c:pt>
                <c:pt idx="13">
                  <c:v>6.1</c:v>
                </c:pt>
                <c:pt idx="14">
                  <c:v>5.5</c:v>
                </c:pt>
              </c:numCache>
            </c:numRef>
          </c:val>
          <c:smooth val="0"/>
        </c:ser>
        <c:dLbls>
          <c:showLegendKey val="0"/>
          <c:showVal val="0"/>
          <c:showCatName val="0"/>
          <c:showSerName val="0"/>
          <c:showPercent val="0"/>
          <c:showBubbleSize val="0"/>
        </c:dLbls>
        <c:marker val="1"/>
        <c:smooth val="0"/>
        <c:axId val="137856896"/>
        <c:axId val="137858432"/>
      </c:lineChart>
      <c:catAx>
        <c:axId val="137856896"/>
        <c:scaling>
          <c:orientation val="minMax"/>
        </c:scaling>
        <c:delete val="0"/>
        <c:axPos val="b"/>
        <c:numFmt formatCode="General" sourceLinked="1"/>
        <c:majorTickMark val="out"/>
        <c:minorTickMark val="none"/>
        <c:tickLblPos val="nextTo"/>
        <c:crossAx val="137858432"/>
        <c:crosses val="autoZero"/>
        <c:auto val="1"/>
        <c:lblAlgn val="ctr"/>
        <c:lblOffset val="100"/>
        <c:noMultiLvlLbl val="0"/>
      </c:catAx>
      <c:valAx>
        <c:axId val="1378584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7856896"/>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Adult participation in learning by sex, 2010-2024 (Percentage)</a:t>
            </a:r>
            <a:endParaRPr lang="en-US" sz="1200" b="0"/>
          </a:p>
          <a:p>
            <a:pPr>
              <a:defRPr sz="1400">
                <a:latin typeface="Calibri"/>
                <a:ea typeface="Calibri"/>
                <a:cs typeface="Calibri"/>
              </a:defRPr>
            </a:pPr>
            <a:r>
              <a:rPr lang="en-US" sz="1200" b="0"/>
              <a:t>SDG ind 04_60: freq=Annual, age=From 25 to 64 years, sex=Males</a:t>
            </a:r>
          </a:p>
        </c:rich>
      </c:tx>
      <c:layout/>
      <c:overlay val="0"/>
    </c:title>
    <c:autoTitleDeleted val="0"/>
    <c:plotArea>
      <c:layout/>
      <c:lineChart>
        <c:grouping val="standard"/>
        <c:varyColors val="0"/>
        <c:ser>
          <c:idx val="0"/>
          <c:order val="0"/>
          <c:tx>
            <c:strRef>
              <c:f>'04_60'!$A$34</c:f>
              <c:strCache>
                <c:ptCount val="1"/>
                <c:pt idx="0">
                  <c:v>European Union - 27 countries (from 2020)</c:v>
                </c:pt>
              </c:strCache>
            </c:strRef>
          </c:tx>
          <c:cat>
            <c:numRef>
              <c:f>'04_60'!$B$33:$P$33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'04_60'!$B$34:$P$34</c:f>
              <c:numCache>
                <c:formatCode>General</c:formatCode>
                <c:ptCount val="15"/>
                <c:pt idx="0">
                  <c:v>7.3</c:v>
                </c:pt>
                <c:pt idx="1">
                  <c:v>7.5</c:v>
                </c:pt>
                <c:pt idx="2">
                  <c:v>7.6</c:v>
                </c:pt>
                <c:pt idx="3">
                  <c:v>9</c:v>
                </c:pt>
                <c:pt idx="4">
                  <c:v>9.3000000000000007</c:v>
                </c:pt>
                <c:pt idx="5">
                  <c:v>9.1999999999999993</c:v>
                </c:pt>
                <c:pt idx="6">
                  <c:v>9.4</c:v>
                </c:pt>
                <c:pt idx="7">
                  <c:v>9.6</c:v>
                </c:pt>
                <c:pt idx="8">
                  <c:v>9.6999999999999993</c:v>
                </c:pt>
                <c:pt idx="9">
                  <c:v>9.8000000000000007</c:v>
                </c:pt>
                <c:pt idx="10">
                  <c:v>8.3000000000000007</c:v>
                </c:pt>
                <c:pt idx="11">
                  <c:v>10</c:v>
                </c:pt>
                <c:pt idx="12">
                  <c:v>10.8</c:v>
                </c:pt>
                <c:pt idx="13">
                  <c:v>11.6</c:v>
                </c:pt>
                <c:pt idx="14">
                  <c:v>12.3</c:v>
                </c:pt>
              </c:numCache>
            </c:numRef>
          </c:val>
          <c:smooth val="0"/>
        </c:ser>
        <c:ser>
          <c:idx val="1"/>
          <c:order val="1"/>
          <c:tx>
            <c:strRef>
              <c:f>'04_60'!$A$35</c:f>
              <c:strCache>
                <c:ptCount val="1"/>
                <c:pt idx="0">
                  <c:v>Netherlands</c:v>
                </c:pt>
              </c:strCache>
            </c:strRef>
          </c:tx>
          <c:cat>
            <c:numRef>
              <c:f>'04_60'!$B$33:$P$33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'04_60'!$B$35:$P$35</c:f>
              <c:numCache>
                <c:formatCode>General</c:formatCode>
                <c:ptCount val="15"/>
                <c:pt idx="0">
                  <c:v>16.399999999999999</c:v>
                </c:pt>
                <c:pt idx="1">
                  <c:v>16.899999999999999</c:v>
                </c:pt>
                <c:pt idx="2">
                  <c:v>16.399999999999999</c:v>
                </c:pt>
                <c:pt idx="3">
                  <c:v>17.399999999999999</c:v>
                </c:pt>
                <c:pt idx="4">
                  <c:v>18</c:v>
                </c:pt>
                <c:pt idx="5">
                  <c:v>18.399999999999999</c:v>
                </c:pt>
                <c:pt idx="6">
                  <c:v>18</c:v>
                </c:pt>
                <c:pt idx="7">
                  <c:v>18.2</c:v>
                </c:pt>
                <c:pt idx="8">
                  <c:v>18.3</c:v>
                </c:pt>
                <c:pt idx="9">
                  <c:v>18.5</c:v>
                </c:pt>
                <c:pt idx="10">
                  <c:v>17.899999999999999</c:v>
                </c:pt>
                <c:pt idx="11">
                  <c:v>25.7</c:v>
                </c:pt>
                <c:pt idx="12">
                  <c:v>25.2</c:v>
                </c:pt>
                <c:pt idx="13">
                  <c:v>25.1</c:v>
                </c:pt>
                <c:pt idx="14">
                  <c:v>25.5</c:v>
                </c:pt>
              </c:numCache>
            </c:numRef>
          </c:val>
          <c:smooth val="0"/>
        </c:ser>
        <c:ser>
          <c:idx val="2"/>
          <c:order val="2"/>
          <c:tx>
            <c:strRef>
              <c:f>'04_60'!$A$36</c:f>
              <c:strCache>
                <c:ptCount val="1"/>
                <c:pt idx="0">
                  <c:v>Poland</c:v>
                </c:pt>
              </c:strCache>
            </c:strRef>
          </c:tx>
          <c:cat>
            <c:numRef>
              <c:f>'04_60'!$B$33:$P$33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'04_60'!$B$36:$P$36</c:f>
              <c:numCache>
                <c:formatCode>General</c:formatCode>
                <c:ptCount val="15"/>
                <c:pt idx="0">
                  <c:v>4.7</c:v>
                </c:pt>
                <c:pt idx="1">
                  <c:v>3.9</c:v>
                </c:pt>
                <c:pt idx="2">
                  <c:v>3.8</c:v>
                </c:pt>
                <c:pt idx="3">
                  <c:v>3.8</c:v>
                </c:pt>
                <c:pt idx="4">
                  <c:v>3.6</c:v>
                </c:pt>
                <c:pt idx="5">
                  <c:v>3.3</c:v>
                </c:pt>
                <c:pt idx="6">
                  <c:v>3.4</c:v>
                </c:pt>
                <c:pt idx="7">
                  <c:v>3.5</c:v>
                </c:pt>
                <c:pt idx="8">
                  <c:v>5.0999999999999996</c:v>
                </c:pt>
                <c:pt idx="9">
                  <c:v>4.3</c:v>
                </c:pt>
                <c:pt idx="10">
                  <c:v>3.3</c:v>
                </c:pt>
                <c:pt idx="11">
                  <c:v>5.0999999999999996</c:v>
                </c:pt>
                <c:pt idx="12">
                  <c:v>7.1</c:v>
                </c:pt>
                <c:pt idx="13">
                  <c:v>7.9</c:v>
                </c:pt>
                <c:pt idx="14">
                  <c:v>9.1999999999999993</c:v>
                </c:pt>
              </c:numCache>
            </c:numRef>
          </c:val>
          <c:smooth val="0"/>
        </c:ser>
        <c:ser>
          <c:idx val="3"/>
          <c:order val="3"/>
          <c:tx>
            <c:strRef>
              <c:f>'04_60'!$A$37</c:f>
              <c:strCache>
                <c:ptCount val="1"/>
                <c:pt idx="0">
                  <c:v>Serbia</c:v>
                </c:pt>
              </c:strCache>
            </c:strRef>
          </c:tx>
          <c:cat>
            <c:numRef>
              <c:f>'04_60'!$B$33:$P$33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'04_60'!$B$37:$P$37</c:f>
              <c:numCache>
                <c:formatCode>General</c:formatCode>
                <c:ptCount val="15"/>
                <c:pt idx="0">
                  <c:v>3.9</c:v>
                </c:pt>
                <c:pt idx="1">
                  <c:v>3.2</c:v>
                </c:pt>
                <c:pt idx="2">
                  <c:v>3.4</c:v>
                </c:pt>
                <c:pt idx="3">
                  <c:v>3.4</c:v>
                </c:pt>
                <c:pt idx="4">
                  <c:v>4.0999999999999996</c:v>
                </c:pt>
                <c:pt idx="5">
                  <c:v>4.5</c:v>
                </c:pt>
                <c:pt idx="6">
                  <c:v>4.8</c:v>
                </c:pt>
                <c:pt idx="7">
                  <c:v>4.2</c:v>
                </c:pt>
                <c:pt idx="8">
                  <c:v>3.7</c:v>
                </c:pt>
                <c:pt idx="9">
                  <c:v>3.8</c:v>
                </c:pt>
                <c:pt idx="10">
                  <c:v>3.3</c:v>
                </c:pt>
                <c:pt idx="11">
                  <c:v>4.2</c:v>
                </c:pt>
                <c:pt idx="12">
                  <c:v>4.4000000000000004</c:v>
                </c:pt>
                <c:pt idx="13">
                  <c:v>5.5</c:v>
                </c:pt>
                <c:pt idx="14">
                  <c:v>4.9000000000000004</c:v>
                </c:pt>
              </c:numCache>
            </c:numRef>
          </c:val>
          <c:smooth val="0"/>
        </c:ser>
        <c:dLbls>
          <c:showLegendKey val="0"/>
          <c:showVal val="0"/>
          <c:showCatName val="0"/>
          <c:showSerName val="0"/>
          <c:showPercent val="0"/>
          <c:showBubbleSize val="0"/>
        </c:dLbls>
        <c:marker val="1"/>
        <c:smooth val="0"/>
        <c:axId val="140057984"/>
        <c:axId val="140612736"/>
      </c:lineChart>
      <c:catAx>
        <c:axId val="140057984"/>
        <c:scaling>
          <c:orientation val="minMax"/>
        </c:scaling>
        <c:delete val="0"/>
        <c:axPos val="b"/>
        <c:numFmt formatCode="General" sourceLinked="1"/>
        <c:majorTickMark val="out"/>
        <c:minorTickMark val="none"/>
        <c:tickLblPos val="nextTo"/>
        <c:crossAx val="140612736"/>
        <c:crosses val="autoZero"/>
        <c:auto val="1"/>
        <c:lblAlgn val="ctr"/>
        <c:lblOffset val="100"/>
        <c:noMultiLvlLbl val="0"/>
      </c:catAx>
      <c:valAx>
        <c:axId val="1406127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0057984"/>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at risk of monetary poverty after social transfers - EU-SILC and ECHP surveys, 2010-2025 (Thousand persons)</a:t>
            </a:r>
            <a:endParaRPr sz="1200" b="0"/>
          </a:p>
          <a:p>
            <a:pPr>
              <a:defRPr sz="1400">
                <a:latin typeface="Calibri"/>
                <a:ea typeface="Calibri"/>
                <a:cs typeface="Calibri"/>
              </a:defRPr>
            </a:pPr>
            <a:r>
              <a:rPr sz="1200" b="0"/>
              <a:t>SDG ind 01_20: freq=Annual, indic_il=At risk of poverty rate (cut-off point: 60% of median equivalised income after social transfers), s...</a:t>
            </a:r>
          </a:p>
        </c:rich>
      </c:tx>
      <c:overlay val="0"/>
    </c:title>
    <c:autoTitleDeleted val="0"/>
    <c:plotArea>
      <c:layout/>
      <c:lineChart>
        <c:grouping val="standard"/>
        <c:varyColors val="0"/>
        <c:ser>
          <c:idx val="0"/>
          <c:order val="0"/>
          <c:tx>
            <c:strRef>
              <c:f>'01_20'!$A$36</c:f>
              <c:strCache>
                <c:ptCount val="1"/>
                <c:pt idx="0">
                  <c:v>European Union - 27 countries (from 2020)</c:v>
                </c:pt>
              </c:strCache>
            </c:strRef>
          </c:tx>
          <c:cat>
            <c:numRef>
              <c:f>'01_20'!$B$35:$Q$35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'01_20'!$B$36:$Q$36</c:f>
              <c:numCache>
                <c:formatCode>General</c:formatCode>
                <c:ptCount val="16"/>
                <c:pt idx="0">
                  <c:v>71501</c:v>
                </c:pt>
                <c:pt idx="1">
                  <c:v>73838</c:v>
                </c:pt>
                <c:pt idx="2">
                  <c:v>73982</c:v>
                </c:pt>
                <c:pt idx="3">
                  <c:v>73420</c:v>
                </c:pt>
                <c:pt idx="4">
                  <c:v>75325</c:v>
                </c:pt>
                <c:pt idx="5">
                  <c:v>76112</c:v>
                </c:pt>
                <c:pt idx="6">
                  <c:v>76640</c:v>
                </c:pt>
                <c:pt idx="7">
                  <c:v>74134</c:v>
                </c:pt>
                <c:pt idx="8">
                  <c:v>73787</c:v>
                </c:pt>
                <c:pt idx="9">
                  <c:v>72273</c:v>
                </c:pt>
                <c:pt idx="10">
                  <c:v>73393</c:v>
                </c:pt>
                <c:pt idx="11">
                  <c:v>73799</c:v>
                </c:pt>
                <c:pt idx="12">
                  <c:v>72930</c:v>
                </c:pt>
                <c:pt idx="13">
                  <c:v>71597</c:v>
                </c:pt>
                <c:pt idx="14">
                  <c:v>72093</c:v>
                </c:pt>
                <c:pt idx="15">
                  <c:v>0</c:v>
                </c:pt>
              </c:numCache>
            </c:numRef>
          </c:val>
          <c:smooth val="0"/>
        </c:ser>
        <c:ser>
          <c:idx val="1"/>
          <c:order val="1"/>
          <c:tx>
            <c:strRef>
              <c:f>'01_20'!$A$37</c:f>
              <c:strCache>
                <c:ptCount val="1"/>
                <c:pt idx="0">
                  <c:v>Netherlands</c:v>
                </c:pt>
              </c:strCache>
            </c:strRef>
          </c:tx>
          <c:cat>
            <c:numRef>
              <c:f>'01_20'!$B$35:$Q$35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'01_20'!$B$37:$Q$37</c:f>
              <c:numCache>
                <c:formatCode>General</c:formatCode>
                <c:ptCount val="16"/>
                <c:pt idx="0">
                  <c:v>1694</c:v>
                </c:pt>
                <c:pt idx="1">
                  <c:v>1816</c:v>
                </c:pt>
                <c:pt idx="2">
                  <c:v>1678</c:v>
                </c:pt>
                <c:pt idx="3">
                  <c:v>1735</c:v>
                </c:pt>
                <c:pt idx="4">
                  <c:v>1937</c:v>
                </c:pt>
                <c:pt idx="5">
                  <c:v>1945</c:v>
                </c:pt>
                <c:pt idx="6">
                  <c:v>2132</c:v>
                </c:pt>
                <c:pt idx="7">
                  <c:v>2230</c:v>
                </c:pt>
                <c:pt idx="8">
                  <c:v>2247</c:v>
                </c:pt>
                <c:pt idx="9">
                  <c:v>2251</c:v>
                </c:pt>
                <c:pt idx="10">
                  <c:v>2291</c:v>
                </c:pt>
                <c:pt idx="11">
                  <c:v>2484</c:v>
                </c:pt>
                <c:pt idx="12">
                  <c:v>2512</c:v>
                </c:pt>
                <c:pt idx="13">
                  <c:v>2274</c:v>
                </c:pt>
                <c:pt idx="14">
                  <c:v>2141</c:v>
                </c:pt>
                <c:pt idx="15">
                  <c:v>2370</c:v>
                </c:pt>
              </c:numCache>
            </c:numRef>
          </c:val>
          <c:smooth val="0"/>
        </c:ser>
        <c:ser>
          <c:idx val="2"/>
          <c:order val="2"/>
          <c:tx>
            <c:strRef>
              <c:f>'01_20'!$A$38</c:f>
              <c:strCache>
                <c:ptCount val="1"/>
                <c:pt idx="0">
                  <c:v>Poland</c:v>
                </c:pt>
              </c:strCache>
            </c:strRef>
          </c:tx>
          <c:cat>
            <c:numRef>
              <c:f>'01_20'!$B$35:$Q$35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'01_20'!$B$38:$Q$38</c:f>
              <c:numCache>
                <c:formatCode>General</c:formatCode>
                <c:ptCount val="16"/>
                <c:pt idx="0">
                  <c:v>6588</c:v>
                </c:pt>
                <c:pt idx="1">
                  <c:v>6623</c:v>
                </c:pt>
                <c:pt idx="2">
                  <c:v>6478</c:v>
                </c:pt>
                <c:pt idx="3">
                  <c:v>6520</c:v>
                </c:pt>
                <c:pt idx="4">
                  <c:v>6424</c:v>
                </c:pt>
                <c:pt idx="5">
                  <c:v>6595</c:v>
                </c:pt>
                <c:pt idx="6">
                  <c:v>6481</c:v>
                </c:pt>
                <c:pt idx="7">
                  <c:v>5609</c:v>
                </c:pt>
                <c:pt idx="8">
                  <c:v>5472</c:v>
                </c:pt>
                <c:pt idx="9">
                  <c:v>5678</c:v>
                </c:pt>
                <c:pt idx="10">
                  <c:v>5498</c:v>
                </c:pt>
                <c:pt idx="11">
                  <c:v>5534</c:v>
                </c:pt>
                <c:pt idx="12">
                  <c:v>5038</c:v>
                </c:pt>
                <c:pt idx="13">
                  <c:v>5136</c:v>
                </c:pt>
                <c:pt idx="14">
                  <c:v>5032</c:v>
                </c:pt>
                <c:pt idx="15">
                  <c:v>4758</c:v>
                </c:pt>
              </c:numCache>
            </c:numRef>
          </c:val>
          <c:smooth val="0"/>
        </c:ser>
        <c:ser>
          <c:idx val="3"/>
          <c:order val="3"/>
          <c:tx>
            <c:strRef>
              <c:f>'01_20'!$A$39</c:f>
              <c:strCache>
                <c:ptCount val="1"/>
                <c:pt idx="0">
                  <c:v>Serbia</c:v>
                </c:pt>
              </c:strCache>
            </c:strRef>
          </c:tx>
          <c:cat>
            <c:numRef>
              <c:f>'01_20'!$B$35:$Q$35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'01_20'!$B$39:$Q$39</c:f>
              <c:numCache>
                <c:formatCode>General</c:formatCode>
                <c:ptCount val="16"/>
                <c:pt idx="0">
                  <c:v>0</c:v>
                </c:pt>
                <c:pt idx="1">
                  <c:v>0</c:v>
                </c:pt>
                <c:pt idx="2">
                  <c:v>0</c:v>
                </c:pt>
                <c:pt idx="3">
                  <c:v>1750</c:v>
                </c:pt>
                <c:pt idx="4">
                  <c:v>1778</c:v>
                </c:pt>
                <c:pt idx="5">
                  <c:v>1894</c:v>
                </c:pt>
                <c:pt idx="6">
                  <c:v>1821</c:v>
                </c:pt>
                <c:pt idx="7">
                  <c:v>1795</c:v>
                </c:pt>
                <c:pt idx="8">
                  <c:v>1689</c:v>
                </c:pt>
                <c:pt idx="9">
                  <c:v>1572</c:v>
                </c:pt>
                <c:pt idx="10">
                  <c:v>1524</c:v>
                </c:pt>
                <c:pt idx="11">
                  <c:v>1440</c:v>
                </c:pt>
                <c:pt idx="12">
                  <c:v>1347</c:v>
                </c:pt>
                <c:pt idx="13">
                  <c:v>1318</c:v>
                </c:pt>
                <c:pt idx="14">
                  <c:v>1299</c:v>
                </c:pt>
                <c:pt idx="15">
                  <c:v>0</c:v>
                </c:pt>
              </c:numCache>
            </c:numRef>
          </c:val>
          <c:smooth val="0"/>
        </c:ser>
        <c:dLbls>
          <c:showLegendKey val="0"/>
          <c:showVal val="0"/>
          <c:showCatName val="0"/>
          <c:showSerName val="0"/>
          <c:showPercent val="0"/>
          <c:showBubbleSize val="0"/>
        </c:dLbls>
        <c:marker val="1"/>
        <c:smooth val="0"/>
        <c:axId val="115665536"/>
        <c:axId val="115671424"/>
      </c:lineChart>
      <c:catAx>
        <c:axId val="115665536"/>
        <c:scaling>
          <c:orientation val="minMax"/>
        </c:scaling>
        <c:delete val="0"/>
        <c:axPos val="b"/>
        <c:numFmt formatCode="General" sourceLinked="1"/>
        <c:majorTickMark val="out"/>
        <c:minorTickMark val="none"/>
        <c:tickLblPos val="nextTo"/>
        <c:crossAx val="115671424"/>
        <c:crosses val="autoZero"/>
        <c:auto val="1"/>
        <c:lblAlgn val="ctr"/>
        <c:lblOffset val="100"/>
        <c:noMultiLvlLbl val="0"/>
      </c:catAx>
      <c:valAx>
        <c:axId val="1156714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5665536"/>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Adult participation in learning by sex, 2010-2024 (Percentage)</a:t>
            </a:r>
            <a:endParaRPr sz="1200" b="0"/>
          </a:p>
          <a:p>
            <a:pPr>
              <a:defRPr sz="1400">
                <a:latin typeface="Calibri"/>
                <a:ea typeface="Calibri"/>
                <a:cs typeface="Calibri"/>
              </a:defRPr>
            </a:pPr>
            <a:r>
              <a:rPr sz="1200" b="0"/>
              <a:t>SDG ind 04_60: freq=Annual, age=From 25 to 64 years, sex=Females</a:t>
            </a:r>
          </a:p>
        </c:rich>
      </c:tx>
      <c:overlay val="0"/>
    </c:title>
    <c:autoTitleDeleted val="0"/>
    <c:plotArea>
      <c:layout/>
      <c:lineChart>
        <c:grouping val="standard"/>
        <c:varyColors val="0"/>
        <c:ser>
          <c:idx val="0"/>
          <c:order val="0"/>
          <c:tx>
            <c:strRef>
              <c:f>'04_60'!$A$45</c:f>
              <c:strCache>
                <c:ptCount val="1"/>
                <c:pt idx="0">
                  <c:v>European Union - 27 countries (from 2020)</c:v>
                </c:pt>
              </c:strCache>
            </c:strRef>
          </c:tx>
          <c:cat>
            <c:numRef>
              <c:f>'04_60'!$B$44:$P$44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'04_60'!$B$45:$P$45</c:f>
              <c:numCache>
                <c:formatCode>General</c:formatCode>
                <c:ptCount val="15"/>
                <c:pt idx="0">
                  <c:v>8.4</c:v>
                </c:pt>
                <c:pt idx="1">
                  <c:v>8.6</c:v>
                </c:pt>
                <c:pt idx="2">
                  <c:v>8.8000000000000007</c:v>
                </c:pt>
                <c:pt idx="3">
                  <c:v>10.7</c:v>
                </c:pt>
                <c:pt idx="4">
                  <c:v>10.9</c:v>
                </c:pt>
                <c:pt idx="5">
                  <c:v>10.9</c:v>
                </c:pt>
                <c:pt idx="6">
                  <c:v>11.1</c:v>
                </c:pt>
                <c:pt idx="7">
                  <c:v>11.3</c:v>
                </c:pt>
                <c:pt idx="8">
                  <c:v>11.6</c:v>
                </c:pt>
                <c:pt idx="9">
                  <c:v>11.9</c:v>
                </c:pt>
                <c:pt idx="10">
                  <c:v>10</c:v>
                </c:pt>
                <c:pt idx="11">
                  <c:v>11.7</c:v>
                </c:pt>
                <c:pt idx="12">
                  <c:v>12.9</c:v>
                </c:pt>
                <c:pt idx="13">
                  <c:v>14</c:v>
                </c:pt>
                <c:pt idx="14">
                  <c:v>14.8</c:v>
                </c:pt>
              </c:numCache>
            </c:numRef>
          </c:val>
          <c:smooth val="0"/>
        </c:ser>
        <c:ser>
          <c:idx val="1"/>
          <c:order val="1"/>
          <c:tx>
            <c:strRef>
              <c:f>'04_60'!$A$46</c:f>
              <c:strCache>
                <c:ptCount val="1"/>
                <c:pt idx="0">
                  <c:v>Netherlands</c:v>
                </c:pt>
              </c:strCache>
            </c:strRef>
          </c:tx>
          <c:cat>
            <c:numRef>
              <c:f>'04_60'!$B$44:$P$44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'04_60'!$B$46:$P$46</c:f>
              <c:numCache>
                <c:formatCode>General</c:formatCode>
                <c:ptCount val="15"/>
                <c:pt idx="0">
                  <c:v>17.7</c:v>
                </c:pt>
                <c:pt idx="1">
                  <c:v>17.3</c:v>
                </c:pt>
                <c:pt idx="2">
                  <c:v>17.399999999999999</c:v>
                </c:pt>
                <c:pt idx="3">
                  <c:v>18.399999999999999</c:v>
                </c:pt>
                <c:pt idx="4">
                  <c:v>18.600000000000001</c:v>
                </c:pt>
                <c:pt idx="5">
                  <c:v>19.399999999999999</c:v>
                </c:pt>
                <c:pt idx="6">
                  <c:v>19.600000000000001</c:v>
                </c:pt>
                <c:pt idx="7">
                  <c:v>20.100000000000001</c:v>
                </c:pt>
                <c:pt idx="8">
                  <c:v>20</c:v>
                </c:pt>
                <c:pt idx="9">
                  <c:v>20.399999999999999</c:v>
                </c:pt>
                <c:pt idx="10">
                  <c:v>19.8</c:v>
                </c:pt>
                <c:pt idx="11">
                  <c:v>27.5</c:v>
                </c:pt>
                <c:pt idx="12">
                  <c:v>27.5</c:v>
                </c:pt>
                <c:pt idx="13">
                  <c:v>27.7</c:v>
                </c:pt>
                <c:pt idx="14">
                  <c:v>27.4</c:v>
                </c:pt>
              </c:numCache>
            </c:numRef>
          </c:val>
          <c:smooth val="0"/>
        </c:ser>
        <c:ser>
          <c:idx val="2"/>
          <c:order val="2"/>
          <c:tx>
            <c:strRef>
              <c:f>'04_60'!$A$47</c:f>
              <c:strCache>
                <c:ptCount val="1"/>
                <c:pt idx="0">
                  <c:v>Poland</c:v>
                </c:pt>
              </c:strCache>
            </c:strRef>
          </c:tx>
          <c:cat>
            <c:numRef>
              <c:f>'04_60'!$B$44:$P$44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'04_60'!$B$47:$P$47</c:f>
              <c:numCache>
                <c:formatCode>General</c:formatCode>
                <c:ptCount val="15"/>
                <c:pt idx="0">
                  <c:v>5.7</c:v>
                </c:pt>
                <c:pt idx="1">
                  <c:v>4.9000000000000004</c:v>
                </c:pt>
                <c:pt idx="2">
                  <c:v>5.0999999999999996</c:v>
                </c:pt>
                <c:pt idx="3">
                  <c:v>4.9000000000000004</c:v>
                </c:pt>
                <c:pt idx="4">
                  <c:v>4.3</c:v>
                </c:pt>
                <c:pt idx="5">
                  <c:v>3.8</c:v>
                </c:pt>
                <c:pt idx="6">
                  <c:v>4</c:v>
                </c:pt>
                <c:pt idx="7">
                  <c:v>4.4000000000000004</c:v>
                </c:pt>
                <c:pt idx="8">
                  <c:v>6.3</c:v>
                </c:pt>
                <c:pt idx="9">
                  <c:v>5.5</c:v>
                </c:pt>
                <c:pt idx="10">
                  <c:v>4.4000000000000004</c:v>
                </c:pt>
                <c:pt idx="11">
                  <c:v>6</c:v>
                </c:pt>
                <c:pt idx="12">
                  <c:v>8.4</c:v>
                </c:pt>
                <c:pt idx="13">
                  <c:v>9.5</c:v>
                </c:pt>
                <c:pt idx="14">
                  <c:v>10.8</c:v>
                </c:pt>
              </c:numCache>
            </c:numRef>
          </c:val>
          <c:smooth val="0"/>
        </c:ser>
        <c:ser>
          <c:idx val="3"/>
          <c:order val="3"/>
          <c:tx>
            <c:strRef>
              <c:f>'04_60'!$A$48</c:f>
              <c:strCache>
                <c:ptCount val="1"/>
                <c:pt idx="0">
                  <c:v>Serbia</c:v>
                </c:pt>
              </c:strCache>
            </c:strRef>
          </c:tx>
          <c:cat>
            <c:numRef>
              <c:f>'04_60'!$B$44:$P$44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'04_60'!$B$48:$P$48</c:f>
              <c:numCache>
                <c:formatCode>General</c:formatCode>
                <c:ptCount val="15"/>
                <c:pt idx="0">
                  <c:v>4.2</c:v>
                </c:pt>
                <c:pt idx="1">
                  <c:v>3.8</c:v>
                </c:pt>
                <c:pt idx="2">
                  <c:v>3.8</c:v>
                </c:pt>
                <c:pt idx="3">
                  <c:v>4.5</c:v>
                </c:pt>
                <c:pt idx="4">
                  <c:v>4.8</c:v>
                </c:pt>
                <c:pt idx="5">
                  <c:v>5.0999999999999996</c:v>
                </c:pt>
                <c:pt idx="6">
                  <c:v>5.5</c:v>
                </c:pt>
                <c:pt idx="7">
                  <c:v>4.5999999999999996</c:v>
                </c:pt>
                <c:pt idx="8">
                  <c:v>4.5</c:v>
                </c:pt>
                <c:pt idx="9">
                  <c:v>4.8</c:v>
                </c:pt>
                <c:pt idx="10">
                  <c:v>4</c:v>
                </c:pt>
                <c:pt idx="11">
                  <c:v>5.3</c:v>
                </c:pt>
                <c:pt idx="12">
                  <c:v>5.7</c:v>
                </c:pt>
                <c:pt idx="13">
                  <c:v>6.7</c:v>
                </c:pt>
                <c:pt idx="14">
                  <c:v>6.1</c:v>
                </c:pt>
              </c:numCache>
            </c:numRef>
          </c:val>
          <c:smooth val="0"/>
        </c:ser>
        <c:dLbls>
          <c:showLegendKey val="0"/>
          <c:showVal val="0"/>
          <c:showCatName val="0"/>
          <c:showSerName val="0"/>
          <c:showPercent val="0"/>
          <c:showBubbleSize val="0"/>
        </c:dLbls>
        <c:marker val="1"/>
        <c:smooth val="0"/>
        <c:axId val="142059776"/>
        <c:axId val="142065664"/>
      </c:lineChart>
      <c:catAx>
        <c:axId val="142059776"/>
        <c:scaling>
          <c:orientation val="minMax"/>
        </c:scaling>
        <c:delete val="0"/>
        <c:axPos val="b"/>
        <c:numFmt formatCode="General" sourceLinked="1"/>
        <c:majorTickMark val="out"/>
        <c:minorTickMark val="none"/>
        <c:tickLblPos val="nextTo"/>
        <c:crossAx val="142065664"/>
        <c:crosses val="autoZero"/>
        <c:auto val="1"/>
        <c:lblAlgn val="ctr"/>
        <c:lblOffset val="100"/>
        <c:noMultiLvlLbl val="0"/>
      </c:catAx>
      <c:valAx>
        <c:axId val="1420656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2059776"/>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individuals having at least basic digital skills, by sex, 2021-2025 (Percentage of individuals)</a:t>
            </a:r>
            <a:endParaRPr lang="en-US" sz="1200" b="0"/>
          </a:p>
          <a:p>
            <a:pPr>
              <a:defRPr sz="1400">
                <a:latin typeface="Calibri"/>
                <a:ea typeface="Calibri"/>
                <a:cs typeface="Calibri"/>
              </a:defRPr>
            </a:pPr>
            <a:r>
              <a:rPr lang="en-US" sz="1200" b="0"/>
              <a:t>SDG ind 04_70: freq=Annual, ind_type=All individuals</a:t>
            </a:r>
          </a:p>
          <a:p>
            <a:pPr>
              <a:defRPr sz="1400">
                <a:latin typeface="Calibri"/>
                <a:ea typeface="Calibri"/>
                <a:cs typeface="Calibri"/>
              </a:defRPr>
            </a:pPr>
            <a:r>
              <a:rPr lang="en-US" sz="1200" b="0"/>
              <a:t>indic_is=Individuals with basic or above basic overall digital skills (all five component indi...</a:t>
            </a:r>
          </a:p>
        </c:rich>
      </c:tx>
      <c:layout/>
      <c:overlay val="0"/>
    </c:title>
    <c:autoTitleDeleted val="0"/>
    <c:plotArea>
      <c:layout/>
      <c:barChart>
        <c:barDir val="col"/>
        <c:grouping val="clustered"/>
        <c:varyColors val="0"/>
        <c:ser>
          <c:idx val="0"/>
          <c:order val="0"/>
          <c:tx>
            <c:strRef>
              <c:f>'04_70'!$B$23</c:f>
              <c:strCache>
                <c:ptCount val="1"/>
                <c:pt idx="0">
                  <c:v>2021</c:v>
                </c:pt>
              </c:strCache>
            </c:strRef>
          </c:tx>
          <c:spPr>
            <a:solidFill>
              <a:srgbClr val="C5192D"/>
            </a:solidFill>
          </c:spPr>
          <c:invertIfNegative val="0"/>
          <c:cat>
            <c:strRef>
              <c:f>'04_70'!$A$24:$A$27</c:f>
              <c:strCache>
                <c:ptCount val="4"/>
                <c:pt idx="0">
                  <c:v>European Union - 27 countries (from 2020)</c:v>
                </c:pt>
                <c:pt idx="1">
                  <c:v>Netherlands</c:v>
                </c:pt>
                <c:pt idx="2">
                  <c:v>Poland</c:v>
                </c:pt>
                <c:pt idx="3">
                  <c:v>Serbia</c:v>
                </c:pt>
              </c:strCache>
            </c:strRef>
          </c:cat>
          <c:val>
            <c:numRef>
              <c:f>'04_70'!$B$24:$B$27</c:f>
              <c:numCache>
                <c:formatCode>General</c:formatCode>
                <c:ptCount val="4"/>
                <c:pt idx="0">
                  <c:v>53.92</c:v>
                </c:pt>
                <c:pt idx="1">
                  <c:v>78.94</c:v>
                </c:pt>
                <c:pt idx="2">
                  <c:v>42.93</c:v>
                </c:pt>
                <c:pt idx="3">
                  <c:v>41.3</c:v>
                </c:pt>
              </c:numCache>
            </c:numRef>
          </c:val>
        </c:ser>
        <c:ser>
          <c:idx val="1"/>
          <c:order val="1"/>
          <c:tx>
            <c:strRef>
              <c:f>'04_70'!$C$23</c:f>
              <c:strCache>
                <c:ptCount val="1"/>
                <c:pt idx="0">
                  <c:v>2023</c:v>
                </c:pt>
              </c:strCache>
            </c:strRef>
          </c:tx>
          <c:spPr>
            <a:solidFill>
              <a:srgbClr val="E42C42"/>
            </a:solidFill>
          </c:spPr>
          <c:invertIfNegative val="0"/>
          <c:cat>
            <c:strRef>
              <c:f>'04_70'!$A$24:$A$27</c:f>
              <c:strCache>
                <c:ptCount val="4"/>
                <c:pt idx="0">
                  <c:v>European Union - 27 countries (from 2020)</c:v>
                </c:pt>
                <c:pt idx="1">
                  <c:v>Netherlands</c:v>
                </c:pt>
                <c:pt idx="2">
                  <c:v>Poland</c:v>
                </c:pt>
                <c:pt idx="3">
                  <c:v>Serbia</c:v>
                </c:pt>
              </c:strCache>
            </c:strRef>
          </c:cat>
          <c:val>
            <c:numRef>
              <c:f>'04_70'!$C$24:$C$27</c:f>
              <c:numCache>
                <c:formatCode>General</c:formatCode>
                <c:ptCount val="4"/>
                <c:pt idx="0">
                  <c:v>55.56</c:v>
                </c:pt>
                <c:pt idx="1">
                  <c:v>82.7</c:v>
                </c:pt>
                <c:pt idx="2">
                  <c:v>44.3</c:v>
                </c:pt>
                <c:pt idx="3">
                  <c:v>33.61</c:v>
                </c:pt>
              </c:numCache>
            </c:numRef>
          </c:val>
        </c:ser>
        <c:ser>
          <c:idx val="2"/>
          <c:order val="2"/>
          <c:tx>
            <c:strRef>
              <c:f>'04_70'!$D$23</c:f>
              <c:strCache>
                <c:ptCount val="1"/>
                <c:pt idx="0">
                  <c:v>2025</c:v>
                </c:pt>
              </c:strCache>
            </c:strRef>
          </c:tx>
          <c:spPr>
            <a:solidFill>
              <a:srgbClr val="E84659"/>
            </a:solidFill>
          </c:spPr>
          <c:invertIfNegative val="0"/>
          <c:cat>
            <c:strRef>
              <c:f>'04_70'!$A$24:$A$27</c:f>
              <c:strCache>
                <c:ptCount val="4"/>
                <c:pt idx="0">
                  <c:v>European Union - 27 countries (from 2020)</c:v>
                </c:pt>
                <c:pt idx="1">
                  <c:v>Netherlands</c:v>
                </c:pt>
                <c:pt idx="2">
                  <c:v>Poland</c:v>
                </c:pt>
                <c:pt idx="3">
                  <c:v>Serbia</c:v>
                </c:pt>
              </c:strCache>
            </c:strRef>
          </c:cat>
          <c:val>
            <c:numRef>
              <c:f>'04_70'!$D$24:$D$27</c:f>
              <c:numCache>
                <c:formatCode>General</c:formatCode>
                <c:ptCount val="4"/>
                <c:pt idx="0">
                  <c:v>60.39</c:v>
                </c:pt>
                <c:pt idx="1">
                  <c:v>83.61</c:v>
                </c:pt>
                <c:pt idx="2">
                  <c:v>50.42</c:v>
                </c:pt>
                <c:pt idx="3">
                  <c:v>42.02</c:v>
                </c:pt>
              </c:numCache>
            </c:numRef>
          </c:val>
        </c:ser>
        <c:dLbls>
          <c:showLegendKey val="0"/>
          <c:showVal val="0"/>
          <c:showCatName val="0"/>
          <c:showSerName val="0"/>
          <c:showPercent val="0"/>
          <c:showBubbleSize val="0"/>
        </c:dLbls>
        <c:gapWidth val="150"/>
        <c:axId val="141402112"/>
        <c:axId val="141403648"/>
      </c:barChart>
      <c:catAx>
        <c:axId val="141402112"/>
        <c:scaling>
          <c:orientation val="minMax"/>
        </c:scaling>
        <c:delete val="0"/>
        <c:axPos val="b"/>
        <c:majorTickMark val="out"/>
        <c:minorTickMark val="none"/>
        <c:tickLblPos val="nextTo"/>
        <c:crossAx val="141403648"/>
        <c:crosses val="autoZero"/>
        <c:auto val="1"/>
        <c:lblAlgn val="ctr"/>
        <c:lblOffset val="100"/>
        <c:noMultiLvlLbl val="0"/>
      </c:catAx>
      <c:valAx>
        <c:axId val="1414036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1402112"/>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individuals having at least basic digital skills, by sex, 2021-2025 (Percentage of individuals)</a:t>
            </a:r>
            <a:endParaRPr lang="en-US" sz="1200" b="0"/>
          </a:p>
          <a:p>
            <a:pPr>
              <a:defRPr sz="1400">
                <a:latin typeface="Calibri"/>
                <a:ea typeface="Calibri"/>
                <a:cs typeface="Calibri"/>
              </a:defRPr>
            </a:pPr>
            <a:r>
              <a:rPr lang="en-US" sz="1200" b="0"/>
              <a:t>SDG ind 04_70: freq=Annual, ind_type=Males, 16 to 74 years old</a:t>
            </a:r>
          </a:p>
          <a:p>
            <a:pPr>
              <a:defRPr sz="1400">
                <a:latin typeface="Calibri"/>
                <a:ea typeface="Calibri"/>
                <a:cs typeface="Calibri"/>
              </a:defRPr>
            </a:pPr>
            <a:r>
              <a:rPr lang="en-US" sz="1200" b="0"/>
              <a:t>indic_is=Individuals with basic or above basic overall digital skills (all five comp...</a:t>
            </a:r>
          </a:p>
        </c:rich>
      </c:tx>
      <c:layout/>
      <c:overlay val="0"/>
    </c:title>
    <c:autoTitleDeleted val="0"/>
    <c:plotArea>
      <c:layout/>
      <c:barChart>
        <c:barDir val="col"/>
        <c:grouping val="clustered"/>
        <c:varyColors val="0"/>
        <c:ser>
          <c:idx val="0"/>
          <c:order val="0"/>
          <c:tx>
            <c:strRef>
              <c:f>'04_70'!$B$35</c:f>
              <c:strCache>
                <c:ptCount val="1"/>
                <c:pt idx="0">
                  <c:v>2021</c:v>
                </c:pt>
              </c:strCache>
            </c:strRef>
          </c:tx>
          <c:spPr>
            <a:solidFill>
              <a:srgbClr val="C5192D"/>
            </a:solidFill>
          </c:spPr>
          <c:invertIfNegative val="0"/>
          <c:cat>
            <c:strRef>
              <c:f>'04_70'!$A$36:$A$39</c:f>
              <c:strCache>
                <c:ptCount val="4"/>
                <c:pt idx="0">
                  <c:v>European Union - 27 countries (from 2020)</c:v>
                </c:pt>
                <c:pt idx="1">
                  <c:v>Netherlands</c:v>
                </c:pt>
                <c:pt idx="2">
                  <c:v>Poland</c:v>
                </c:pt>
                <c:pt idx="3">
                  <c:v>Serbia</c:v>
                </c:pt>
              </c:strCache>
            </c:strRef>
          </c:cat>
          <c:val>
            <c:numRef>
              <c:f>'04_70'!$B$36:$B$39</c:f>
              <c:numCache>
                <c:formatCode>General</c:formatCode>
                <c:ptCount val="4"/>
                <c:pt idx="0">
                  <c:v>55.62</c:v>
                </c:pt>
                <c:pt idx="1">
                  <c:v>80.94</c:v>
                </c:pt>
                <c:pt idx="2">
                  <c:v>45.03</c:v>
                </c:pt>
                <c:pt idx="3">
                  <c:v>43.88</c:v>
                </c:pt>
              </c:numCache>
            </c:numRef>
          </c:val>
        </c:ser>
        <c:ser>
          <c:idx val="1"/>
          <c:order val="1"/>
          <c:tx>
            <c:strRef>
              <c:f>'04_70'!$C$35</c:f>
              <c:strCache>
                <c:ptCount val="1"/>
                <c:pt idx="0">
                  <c:v>2023</c:v>
                </c:pt>
              </c:strCache>
            </c:strRef>
          </c:tx>
          <c:spPr>
            <a:solidFill>
              <a:srgbClr val="E42C42"/>
            </a:solidFill>
          </c:spPr>
          <c:invertIfNegative val="0"/>
          <c:cat>
            <c:strRef>
              <c:f>'04_70'!$A$36:$A$39</c:f>
              <c:strCache>
                <c:ptCount val="4"/>
                <c:pt idx="0">
                  <c:v>European Union - 27 countries (from 2020)</c:v>
                </c:pt>
                <c:pt idx="1">
                  <c:v>Netherlands</c:v>
                </c:pt>
                <c:pt idx="2">
                  <c:v>Poland</c:v>
                </c:pt>
                <c:pt idx="3">
                  <c:v>Serbia</c:v>
                </c:pt>
              </c:strCache>
            </c:strRef>
          </c:cat>
          <c:val>
            <c:numRef>
              <c:f>'04_70'!$C$36:$C$39</c:f>
              <c:numCache>
                <c:formatCode>General</c:formatCode>
                <c:ptCount val="4"/>
                <c:pt idx="0">
                  <c:v>56.69</c:v>
                </c:pt>
                <c:pt idx="1">
                  <c:v>82.83</c:v>
                </c:pt>
                <c:pt idx="2">
                  <c:v>45.68</c:v>
                </c:pt>
                <c:pt idx="3">
                  <c:v>35.51</c:v>
                </c:pt>
              </c:numCache>
            </c:numRef>
          </c:val>
        </c:ser>
        <c:ser>
          <c:idx val="2"/>
          <c:order val="2"/>
          <c:tx>
            <c:strRef>
              <c:f>'04_70'!$D$35</c:f>
              <c:strCache>
                <c:ptCount val="1"/>
                <c:pt idx="0">
                  <c:v>2025</c:v>
                </c:pt>
              </c:strCache>
            </c:strRef>
          </c:tx>
          <c:spPr>
            <a:solidFill>
              <a:srgbClr val="E84659"/>
            </a:solidFill>
          </c:spPr>
          <c:invertIfNegative val="0"/>
          <c:cat>
            <c:strRef>
              <c:f>'04_70'!$A$36:$A$39</c:f>
              <c:strCache>
                <c:ptCount val="4"/>
                <c:pt idx="0">
                  <c:v>European Union - 27 countries (from 2020)</c:v>
                </c:pt>
                <c:pt idx="1">
                  <c:v>Netherlands</c:v>
                </c:pt>
                <c:pt idx="2">
                  <c:v>Poland</c:v>
                </c:pt>
                <c:pt idx="3">
                  <c:v>Serbia</c:v>
                </c:pt>
              </c:strCache>
            </c:strRef>
          </c:cat>
          <c:val>
            <c:numRef>
              <c:f>'04_70'!$D$36:$D$39</c:f>
              <c:numCache>
                <c:formatCode>General</c:formatCode>
                <c:ptCount val="4"/>
                <c:pt idx="0">
                  <c:v>61.77</c:v>
                </c:pt>
                <c:pt idx="1">
                  <c:v>84.22</c:v>
                </c:pt>
                <c:pt idx="2">
                  <c:v>51.05</c:v>
                </c:pt>
                <c:pt idx="3">
                  <c:v>42.25</c:v>
                </c:pt>
              </c:numCache>
            </c:numRef>
          </c:val>
        </c:ser>
        <c:dLbls>
          <c:showLegendKey val="0"/>
          <c:showVal val="0"/>
          <c:showCatName val="0"/>
          <c:showSerName val="0"/>
          <c:showPercent val="0"/>
          <c:showBubbleSize val="0"/>
        </c:dLbls>
        <c:gapWidth val="150"/>
        <c:axId val="142738560"/>
        <c:axId val="142740096"/>
      </c:barChart>
      <c:catAx>
        <c:axId val="142738560"/>
        <c:scaling>
          <c:orientation val="minMax"/>
        </c:scaling>
        <c:delete val="0"/>
        <c:axPos val="b"/>
        <c:majorTickMark val="out"/>
        <c:minorTickMark val="none"/>
        <c:tickLblPos val="nextTo"/>
        <c:crossAx val="142740096"/>
        <c:crosses val="autoZero"/>
        <c:auto val="1"/>
        <c:lblAlgn val="ctr"/>
        <c:lblOffset val="100"/>
        <c:noMultiLvlLbl val="0"/>
      </c:catAx>
      <c:valAx>
        <c:axId val="1427400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2738560"/>
        <c:crosses val="autoZero"/>
        <c:crossBetween val="between"/>
      </c:valAx>
    </c:plotArea>
    <c:legend>
      <c:legendPos val="b"/>
      <c:layout/>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Share of individuals having at least basic digital skills, by sex, 2021-2025 (Percentage of individuals)</a:t>
            </a:r>
            <a:endParaRPr sz="1200" b="0"/>
          </a:p>
          <a:p>
            <a:pPr>
              <a:defRPr sz="1400">
                <a:latin typeface="Calibri"/>
                <a:ea typeface="Calibri"/>
                <a:cs typeface="Calibri"/>
              </a:defRPr>
            </a:pPr>
            <a:r>
              <a:rPr sz="1200" b="0"/>
              <a:t>SDG ind 04_70: freq=Annual, ind_type=Females, 16 to 74 years old</a:t>
            </a:r>
          </a:p>
          <a:p>
            <a:pPr>
              <a:defRPr sz="1400">
                <a:latin typeface="Calibri"/>
                <a:ea typeface="Calibri"/>
                <a:cs typeface="Calibri"/>
              </a:defRPr>
            </a:pPr>
            <a:r>
              <a:rPr sz="1200" b="0"/>
              <a:t>indic_is=Individuals with basic or above basic overall digital skills (all five co...</a:t>
            </a:r>
          </a:p>
        </c:rich>
      </c:tx>
      <c:overlay val="0"/>
    </c:title>
    <c:autoTitleDeleted val="0"/>
    <c:plotArea>
      <c:layout/>
      <c:barChart>
        <c:barDir val="col"/>
        <c:grouping val="clustered"/>
        <c:varyColors val="0"/>
        <c:ser>
          <c:idx val="0"/>
          <c:order val="0"/>
          <c:tx>
            <c:strRef>
              <c:f>'04_70'!$B$47</c:f>
              <c:strCache>
                <c:ptCount val="1"/>
                <c:pt idx="0">
                  <c:v>2021</c:v>
                </c:pt>
              </c:strCache>
            </c:strRef>
          </c:tx>
          <c:spPr>
            <a:solidFill>
              <a:srgbClr val="C5192D"/>
            </a:solidFill>
          </c:spPr>
          <c:invertIfNegative val="0"/>
          <c:cat>
            <c:strRef>
              <c:f>'04_70'!$A$48:$A$51</c:f>
              <c:strCache>
                <c:ptCount val="4"/>
                <c:pt idx="0">
                  <c:v>European Union - 27 countries (from 2020)</c:v>
                </c:pt>
                <c:pt idx="1">
                  <c:v>Netherlands</c:v>
                </c:pt>
                <c:pt idx="2">
                  <c:v>Poland</c:v>
                </c:pt>
                <c:pt idx="3">
                  <c:v>Serbia</c:v>
                </c:pt>
              </c:strCache>
            </c:strRef>
          </c:cat>
          <c:val>
            <c:numRef>
              <c:f>'04_70'!$B$48:$B$51</c:f>
              <c:numCache>
                <c:formatCode>General</c:formatCode>
                <c:ptCount val="4"/>
                <c:pt idx="0">
                  <c:v>52.26</c:v>
                </c:pt>
                <c:pt idx="1">
                  <c:v>76.94</c:v>
                </c:pt>
                <c:pt idx="2">
                  <c:v>40.93</c:v>
                </c:pt>
                <c:pt idx="3">
                  <c:v>38.799999999999997</c:v>
                </c:pt>
              </c:numCache>
            </c:numRef>
          </c:val>
        </c:ser>
        <c:ser>
          <c:idx val="1"/>
          <c:order val="1"/>
          <c:tx>
            <c:strRef>
              <c:f>'04_70'!$C$47</c:f>
              <c:strCache>
                <c:ptCount val="1"/>
                <c:pt idx="0">
                  <c:v>2023</c:v>
                </c:pt>
              </c:strCache>
            </c:strRef>
          </c:tx>
          <c:spPr>
            <a:solidFill>
              <a:srgbClr val="E42C42"/>
            </a:solidFill>
          </c:spPr>
          <c:invertIfNegative val="0"/>
          <c:cat>
            <c:strRef>
              <c:f>'04_70'!$A$48:$A$51</c:f>
              <c:strCache>
                <c:ptCount val="4"/>
                <c:pt idx="0">
                  <c:v>European Union - 27 countries (from 2020)</c:v>
                </c:pt>
                <c:pt idx="1">
                  <c:v>Netherlands</c:v>
                </c:pt>
                <c:pt idx="2">
                  <c:v>Poland</c:v>
                </c:pt>
                <c:pt idx="3">
                  <c:v>Serbia</c:v>
                </c:pt>
              </c:strCache>
            </c:strRef>
          </c:cat>
          <c:val>
            <c:numRef>
              <c:f>'04_70'!$C$48:$C$51</c:f>
              <c:numCache>
                <c:formatCode>General</c:formatCode>
                <c:ptCount val="4"/>
                <c:pt idx="0">
                  <c:v>54.46</c:v>
                </c:pt>
                <c:pt idx="1">
                  <c:v>82.56</c:v>
                </c:pt>
                <c:pt idx="2">
                  <c:v>42.99</c:v>
                </c:pt>
                <c:pt idx="3">
                  <c:v>31.79</c:v>
                </c:pt>
              </c:numCache>
            </c:numRef>
          </c:val>
        </c:ser>
        <c:ser>
          <c:idx val="2"/>
          <c:order val="2"/>
          <c:tx>
            <c:strRef>
              <c:f>'04_70'!$D$47</c:f>
              <c:strCache>
                <c:ptCount val="1"/>
                <c:pt idx="0">
                  <c:v>2025</c:v>
                </c:pt>
              </c:strCache>
            </c:strRef>
          </c:tx>
          <c:spPr>
            <a:solidFill>
              <a:srgbClr val="E84659"/>
            </a:solidFill>
          </c:spPr>
          <c:invertIfNegative val="0"/>
          <c:cat>
            <c:strRef>
              <c:f>'04_70'!$A$48:$A$51</c:f>
              <c:strCache>
                <c:ptCount val="4"/>
                <c:pt idx="0">
                  <c:v>European Union - 27 countries (from 2020)</c:v>
                </c:pt>
                <c:pt idx="1">
                  <c:v>Netherlands</c:v>
                </c:pt>
                <c:pt idx="2">
                  <c:v>Poland</c:v>
                </c:pt>
                <c:pt idx="3">
                  <c:v>Serbia</c:v>
                </c:pt>
              </c:strCache>
            </c:strRef>
          </c:cat>
          <c:val>
            <c:numRef>
              <c:f>'04_70'!$D$48:$D$51</c:f>
              <c:numCache>
                <c:formatCode>General</c:formatCode>
                <c:ptCount val="4"/>
                <c:pt idx="0">
                  <c:v>59.03</c:v>
                </c:pt>
                <c:pt idx="1">
                  <c:v>82.99</c:v>
                </c:pt>
                <c:pt idx="2">
                  <c:v>49.81</c:v>
                </c:pt>
                <c:pt idx="3">
                  <c:v>41.8</c:v>
                </c:pt>
              </c:numCache>
            </c:numRef>
          </c:val>
        </c:ser>
        <c:dLbls>
          <c:showLegendKey val="0"/>
          <c:showVal val="0"/>
          <c:showCatName val="0"/>
          <c:showSerName val="0"/>
          <c:showPercent val="0"/>
          <c:showBubbleSize val="0"/>
        </c:dLbls>
        <c:gapWidth val="150"/>
        <c:axId val="143301632"/>
        <c:axId val="143303424"/>
      </c:barChart>
      <c:catAx>
        <c:axId val="143301632"/>
        <c:scaling>
          <c:orientation val="minMax"/>
        </c:scaling>
        <c:delete val="0"/>
        <c:axPos val="b"/>
        <c:majorTickMark val="out"/>
        <c:minorTickMark val="none"/>
        <c:tickLblPos val="nextTo"/>
        <c:crossAx val="143303424"/>
        <c:crosses val="autoZero"/>
        <c:auto val="1"/>
        <c:lblAlgn val="ctr"/>
        <c:lblOffset val="100"/>
        <c:noMultiLvlLbl val="0"/>
      </c:catAx>
      <c:valAx>
        <c:axId val="1433034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3301632"/>
        <c:crosses val="autoZero"/>
        <c:crossBetween val="between"/>
      </c:valAx>
    </c:plotArea>
    <c:legend>
      <c:legendPos val="b"/>
      <c:overlay val="0"/>
    </c:legend>
    <c:plotVisOnly val="1"/>
    <c:dispBlanksAs val="gap"/>
    <c:showDLblsOverMax val="0"/>
  </c:chart>
  <c:spPr>
    <a:ln>
      <a:solidFill>
        <a:srgbClr val="C5192D"/>
      </a:solidFill>
      <a:prstDash val="solid"/>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Physical and sexual violence to women by age group, 2021 (Percentage)</a:t>
            </a:r>
            <a:endParaRPr lang="en-US" sz="1200" b="0"/>
          </a:p>
          <a:p>
            <a:pPr>
              <a:defRPr sz="1400">
                <a:latin typeface="Calibri"/>
                <a:ea typeface="Calibri"/>
                <a:cs typeface="Calibri"/>
              </a:defRPr>
            </a:pPr>
            <a:r>
              <a:rPr lang="en-US" sz="1200" b="0"/>
              <a:t>SDG ind 05_11: freq=Annual, age=From 18 to 74 years</a:t>
            </a:r>
          </a:p>
        </c:rich>
      </c:tx>
      <c:layout/>
      <c:overlay val="0"/>
    </c:title>
    <c:autoTitleDeleted val="0"/>
    <c:plotArea>
      <c:layout/>
      <c:barChart>
        <c:barDir val="col"/>
        <c:grouping val="clustered"/>
        <c:varyColors val="0"/>
        <c:ser>
          <c:idx val="0"/>
          <c:order val="0"/>
          <c:tx>
            <c:strRef>
              <c:f>'05_11'!$B$22</c:f>
              <c:strCache>
                <c:ptCount val="1"/>
                <c:pt idx="0">
                  <c:v>2021</c:v>
                </c:pt>
              </c:strCache>
            </c:strRef>
          </c:tx>
          <c:spPr>
            <a:solidFill>
              <a:srgbClr val="FF3A21"/>
            </a:solidFill>
          </c:spPr>
          <c:invertIfNegative val="0"/>
          <c:cat>
            <c:strRef>
              <c:f>'05_11'!$A$23:$A$26</c:f>
              <c:strCache>
                <c:ptCount val="4"/>
                <c:pt idx="0">
                  <c:v>European Union - 27 countries (from 2020)</c:v>
                </c:pt>
                <c:pt idx="1">
                  <c:v>Netherlands</c:v>
                </c:pt>
                <c:pt idx="2">
                  <c:v>Poland</c:v>
                </c:pt>
                <c:pt idx="3">
                  <c:v>Serbia</c:v>
                </c:pt>
              </c:strCache>
            </c:strRef>
          </c:cat>
          <c:val>
            <c:numRef>
              <c:f>'05_11'!$B$23:$B$26</c:f>
              <c:numCache>
                <c:formatCode>General</c:formatCode>
                <c:ptCount val="4"/>
                <c:pt idx="0">
                  <c:v>0</c:v>
                </c:pt>
                <c:pt idx="1">
                  <c:v>41.2</c:v>
                </c:pt>
                <c:pt idx="2">
                  <c:v>16.7</c:v>
                </c:pt>
                <c:pt idx="3">
                  <c:v>17.5</c:v>
                </c:pt>
              </c:numCache>
            </c:numRef>
          </c:val>
        </c:ser>
        <c:dLbls>
          <c:showLegendKey val="0"/>
          <c:showVal val="0"/>
          <c:showCatName val="0"/>
          <c:showSerName val="0"/>
          <c:showPercent val="0"/>
          <c:showBubbleSize val="0"/>
        </c:dLbls>
        <c:gapWidth val="150"/>
        <c:axId val="142276480"/>
        <c:axId val="142278016"/>
      </c:barChart>
      <c:catAx>
        <c:axId val="142276480"/>
        <c:scaling>
          <c:orientation val="minMax"/>
        </c:scaling>
        <c:delete val="0"/>
        <c:axPos val="b"/>
        <c:majorTickMark val="out"/>
        <c:minorTickMark val="none"/>
        <c:tickLblPos val="nextTo"/>
        <c:crossAx val="142278016"/>
        <c:crosses val="autoZero"/>
        <c:auto val="1"/>
        <c:lblAlgn val="ctr"/>
        <c:lblOffset val="100"/>
        <c:noMultiLvlLbl val="0"/>
      </c:catAx>
      <c:valAx>
        <c:axId val="1422780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2276480"/>
        <c:crosses val="autoZero"/>
        <c:crossBetween val="between"/>
      </c:valAx>
    </c:plotArea>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Physical and sexual violence to women by age group, 2021 (Percentage)</a:t>
            </a:r>
            <a:endParaRPr lang="en-US" sz="1200" b="0"/>
          </a:p>
          <a:p>
            <a:pPr>
              <a:defRPr sz="1400">
                <a:latin typeface="Calibri"/>
                <a:ea typeface="Calibri"/>
                <a:cs typeface="Calibri"/>
              </a:defRPr>
            </a:pPr>
            <a:r>
              <a:rPr lang="en-US" sz="1200" b="0"/>
              <a:t>SDG ind 05_11: freq=Annual, age=From 18 to 29 years</a:t>
            </a:r>
          </a:p>
        </c:rich>
      </c:tx>
      <c:layout/>
      <c:overlay val="0"/>
    </c:title>
    <c:autoTitleDeleted val="0"/>
    <c:plotArea>
      <c:layout/>
      <c:barChart>
        <c:barDir val="col"/>
        <c:grouping val="clustered"/>
        <c:varyColors val="0"/>
        <c:ser>
          <c:idx val="0"/>
          <c:order val="0"/>
          <c:tx>
            <c:strRef>
              <c:f>'05_11'!$B$33</c:f>
              <c:strCache>
                <c:ptCount val="1"/>
                <c:pt idx="0">
                  <c:v>2021</c:v>
                </c:pt>
              </c:strCache>
            </c:strRef>
          </c:tx>
          <c:spPr>
            <a:solidFill>
              <a:srgbClr val="FF3A21"/>
            </a:solidFill>
          </c:spPr>
          <c:invertIfNegative val="0"/>
          <c:cat>
            <c:strRef>
              <c:f>'05_11'!$A$34:$A$37</c:f>
              <c:strCache>
                <c:ptCount val="4"/>
                <c:pt idx="0">
                  <c:v>European Union - 27 countries (from 2020)</c:v>
                </c:pt>
                <c:pt idx="1">
                  <c:v>Netherlands</c:v>
                </c:pt>
                <c:pt idx="2">
                  <c:v>Poland</c:v>
                </c:pt>
                <c:pt idx="3">
                  <c:v>Serbia</c:v>
                </c:pt>
              </c:strCache>
            </c:strRef>
          </c:cat>
          <c:val>
            <c:numRef>
              <c:f>'05_11'!$B$34:$B$37</c:f>
              <c:numCache>
                <c:formatCode>General</c:formatCode>
                <c:ptCount val="4"/>
                <c:pt idx="0">
                  <c:v>0</c:v>
                </c:pt>
                <c:pt idx="1">
                  <c:v>48.2</c:v>
                </c:pt>
                <c:pt idx="2">
                  <c:v>15.7</c:v>
                </c:pt>
                <c:pt idx="3">
                  <c:v>18.100000000000001</c:v>
                </c:pt>
              </c:numCache>
            </c:numRef>
          </c:val>
        </c:ser>
        <c:dLbls>
          <c:showLegendKey val="0"/>
          <c:showVal val="0"/>
          <c:showCatName val="0"/>
          <c:showSerName val="0"/>
          <c:showPercent val="0"/>
          <c:showBubbleSize val="0"/>
        </c:dLbls>
        <c:gapWidth val="150"/>
        <c:axId val="143876480"/>
        <c:axId val="143878016"/>
      </c:barChart>
      <c:catAx>
        <c:axId val="143876480"/>
        <c:scaling>
          <c:orientation val="minMax"/>
        </c:scaling>
        <c:delete val="0"/>
        <c:axPos val="b"/>
        <c:majorTickMark val="out"/>
        <c:minorTickMark val="none"/>
        <c:tickLblPos val="nextTo"/>
        <c:crossAx val="143878016"/>
        <c:crosses val="autoZero"/>
        <c:auto val="1"/>
        <c:lblAlgn val="ctr"/>
        <c:lblOffset val="100"/>
        <c:noMultiLvlLbl val="0"/>
      </c:catAx>
      <c:valAx>
        <c:axId val="1438780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3876480"/>
        <c:crosses val="autoZero"/>
        <c:crossBetween val="between"/>
      </c:valAx>
    </c:plotArea>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Physical and sexual violence to women by age group, 2021 (Percentage)</a:t>
            </a:r>
            <a:endParaRPr sz="1200" b="0"/>
          </a:p>
          <a:p>
            <a:pPr>
              <a:defRPr sz="1400">
                <a:latin typeface="Calibri"/>
                <a:ea typeface="Calibri"/>
                <a:cs typeface="Calibri"/>
              </a:defRPr>
            </a:pPr>
            <a:r>
              <a:rPr sz="1200" b="0"/>
              <a:t>SDG ind 05_11: freq=Annual, age=From 30 to 44 years</a:t>
            </a:r>
          </a:p>
        </c:rich>
      </c:tx>
      <c:overlay val="0"/>
    </c:title>
    <c:autoTitleDeleted val="0"/>
    <c:plotArea>
      <c:layout/>
      <c:barChart>
        <c:barDir val="col"/>
        <c:grouping val="clustered"/>
        <c:varyColors val="0"/>
        <c:ser>
          <c:idx val="0"/>
          <c:order val="0"/>
          <c:tx>
            <c:strRef>
              <c:f>'05_11'!$B$44</c:f>
              <c:strCache>
                <c:ptCount val="1"/>
                <c:pt idx="0">
                  <c:v>2021</c:v>
                </c:pt>
              </c:strCache>
            </c:strRef>
          </c:tx>
          <c:spPr>
            <a:solidFill>
              <a:srgbClr val="FF3A21"/>
            </a:solidFill>
          </c:spPr>
          <c:invertIfNegative val="0"/>
          <c:cat>
            <c:strRef>
              <c:f>'05_11'!$A$45:$A$48</c:f>
              <c:strCache>
                <c:ptCount val="4"/>
                <c:pt idx="0">
                  <c:v>European Union - 27 countries (from 2020)</c:v>
                </c:pt>
                <c:pt idx="1">
                  <c:v>Netherlands</c:v>
                </c:pt>
                <c:pt idx="2">
                  <c:v>Poland</c:v>
                </c:pt>
                <c:pt idx="3">
                  <c:v>Serbia</c:v>
                </c:pt>
              </c:strCache>
            </c:strRef>
          </c:cat>
          <c:val>
            <c:numRef>
              <c:f>'05_11'!$B$45:$B$48</c:f>
              <c:numCache>
                <c:formatCode>General</c:formatCode>
                <c:ptCount val="4"/>
                <c:pt idx="0">
                  <c:v>0</c:v>
                </c:pt>
                <c:pt idx="1">
                  <c:v>45.7</c:v>
                </c:pt>
                <c:pt idx="2">
                  <c:v>17.5</c:v>
                </c:pt>
                <c:pt idx="3">
                  <c:v>18</c:v>
                </c:pt>
              </c:numCache>
            </c:numRef>
          </c:val>
        </c:ser>
        <c:dLbls>
          <c:showLegendKey val="0"/>
          <c:showVal val="0"/>
          <c:showCatName val="0"/>
          <c:showSerName val="0"/>
          <c:showPercent val="0"/>
          <c:showBubbleSize val="0"/>
        </c:dLbls>
        <c:gapWidth val="150"/>
        <c:axId val="144173696"/>
        <c:axId val="144179584"/>
      </c:barChart>
      <c:catAx>
        <c:axId val="144173696"/>
        <c:scaling>
          <c:orientation val="minMax"/>
        </c:scaling>
        <c:delete val="0"/>
        <c:axPos val="b"/>
        <c:majorTickMark val="out"/>
        <c:minorTickMark val="none"/>
        <c:tickLblPos val="nextTo"/>
        <c:crossAx val="144179584"/>
        <c:crosses val="autoZero"/>
        <c:auto val="1"/>
        <c:lblAlgn val="ctr"/>
        <c:lblOffset val="100"/>
        <c:noMultiLvlLbl val="0"/>
      </c:catAx>
      <c:valAx>
        <c:axId val="1441795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4173696"/>
        <c:crosses val="autoZero"/>
        <c:crossBetween val="between"/>
      </c:valAx>
    </c:plotArea>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Physical and sexual violence to women by age group, 2021 (Percentage)</a:t>
            </a:r>
            <a:endParaRPr sz="1200" b="0"/>
          </a:p>
          <a:p>
            <a:pPr>
              <a:defRPr sz="1400">
                <a:latin typeface="Calibri"/>
                <a:ea typeface="Calibri"/>
                <a:cs typeface="Calibri"/>
              </a:defRPr>
            </a:pPr>
            <a:r>
              <a:rPr sz="1200" b="0"/>
              <a:t>SDG ind 05_11: freq=Annual, age=From 45 to 64 years</a:t>
            </a:r>
          </a:p>
        </c:rich>
      </c:tx>
      <c:overlay val="0"/>
    </c:title>
    <c:autoTitleDeleted val="0"/>
    <c:plotArea>
      <c:layout/>
      <c:barChart>
        <c:barDir val="col"/>
        <c:grouping val="clustered"/>
        <c:varyColors val="0"/>
        <c:ser>
          <c:idx val="0"/>
          <c:order val="0"/>
          <c:tx>
            <c:strRef>
              <c:f>'05_11'!$B$55</c:f>
              <c:strCache>
                <c:ptCount val="1"/>
                <c:pt idx="0">
                  <c:v>2021</c:v>
                </c:pt>
              </c:strCache>
            </c:strRef>
          </c:tx>
          <c:spPr>
            <a:solidFill>
              <a:srgbClr val="FF3A21"/>
            </a:solidFill>
          </c:spPr>
          <c:invertIfNegative val="0"/>
          <c:cat>
            <c:strRef>
              <c:f>'05_11'!$A$56:$A$59</c:f>
              <c:strCache>
                <c:ptCount val="4"/>
                <c:pt idx="0">
                  <c:v>European Union - 27 countries (from 2020)</c:v>
                </c:pt>
                <c:pt idx="1">
                  <c:v>Netherlands</c:v>
                </c:pt>
                <c:pt idx="2">
                  <c:v>Poland</c:v>
                </c:pt>
                <c:pt idx="3">
                  <c:v>Serbia</c:v>
                </c:pt>
              </c:strCache>
            </c:strRef>
          </c:cat>
          <c:val>
            <c:numRef>
              <c:f>'05_11'!$B$56:$B$59</c:f>
              <c:numCache>
                <c:formatCode>General</c:formatCode>
                <c:ptCount val="4"/>
                <c:pt idx="0">
                  <c:v>0</c:v>
                </c:pt>
                <c:pt idx="1">
                  <c:v>39.299999999999997</c:v>
                </c:pt>
                <c:pt idx="2">
                  <c:v>17.5</c:v>
                </c:pt>
                <c:pt idx="3">
                  <c:v>17.100000000000001</c:v>
                </c:pt>
              </c:numCache>
            </c:numRef>
          </c:val>
        </c:ser>
        <c:dLbls>
          <c:showLegendKey val="0"/>
          <c:showVal val="0"/>
          <c:showCatName val="0"/>
          <c:showSerName val="0"/>
          <c:showPercent val="0"/>
          <c:showBubbleSize val="0"/>
        </c:dLbls>
        <c:gapWidth val="150"/>
        <c:axId val="144259712"/>
        <c:axId val="144261504"/>
      </c:barChart>
      <c:catAx>
        <c:axId val="144259712"/>
        <c:scaling>
          <c:orientation val="minMax"/>
        </c:scaling>
        <c:delete val="0"/>
        <c:axPos val="b"/>
        <c:majorTickMark val="out"/>
        <c:minorTickMark val="none"/>
        <c:tickLblPos val="nextTo"/>
        <c:crossAx val="144261504"/>
        <c:crosses val="autoZero"/>
        <c:auto val="1"/>
        <c:lblAlgn val="ctr"/>
        <c:lblOffset val="100"/>
        <c:noMultiLvlLbl val="0"/>
      </c:catAx>
      <c:valAx>
        <c:axId val="1442615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4259712"/>
        <c:crosses val="autoZero"/>
        <c:crossBetween val="between"/>
      </c:valAx>
    </c:plotArea>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Physical and sexual violence to women by age group, 2021 (Percentage)</a:t>
            </a:r>
            <a:endParaRPr sz="1200" b="0"/>
          </a:p>
          <a:p>
            <a:pPr>
              <a:defRPr sz="1400">
                <a:latin typeface="Calibri"/>
                <a:ea typeface="Calibri"/>
                <a:cs typeface="Calibri"/>
              </a:defRPr>
            </a:pPr>
            <a:r>
              <a:rPr sz="1200" b="0"/>
              <a:t>SDG ind 05_11: freq=Annual, age=From 65 to 74 years</a:t>
            </a:r>
          </a:p>
        </c:rich>
      </c:tx>
      <c:overlay val="0"/>
    </c:title>
    <c:autoTitleDeleted val="0"/>
    <c:plotArea>
      <c:layout/>
      <c:barChart>
        <c:barDir val="col"/>
        <c:grouping val="clustered"/>
        <c:varyColors val="0"/>
        <c:ser>
          <c:idx val="0"/>
          <c:order val="0"/>
          <c:tx>
            <c:strRef>
              <c:f>'05_11'!$B$66</c:f>
              <c:strCache>
                <c:ptCount val="1"/>
                <c:pt idx="0">
                  <c:v>2021</c:v>
                </c:pt>
              </c:strCache>
            </c:strRef>
          </c:tx>
          <c:spPr>
            <a:solidFill>
              <a:srgbClr val="FF3A21"/>
            </a:solidFill>
          </c:spPr>
          <c:invertIfNegative val="0"/>
          <c:cat>
            <c:strRef>
              <c:f>'05_11'!$A$67:$A$70</c:f>
              <c:strCache>
                <c:ptCount val="4"/>
                <c:pt idx="0">
                  <c:v>European Union - 27 countries (from 2020)</c:v>
                </c:pt>
                <c:pt idx="1">
                  <c:v>Netherlands</c:v>
                </c:pt>
                <c:pt idx="2">
                  <c:v>Poland</c:v>
                </c:pt>
                <c:pt idx="3">
                  <c:v>Serbia</c:v>
                </c:pt>
              </c:strCache>
            </c:strRef>
          </c:cat>
          <c:val>
            <c:numRef>
              <c:f>'05_11'!$B$67:$B$70</c:f>
              <c:numCache>
                <c:formatCode>General</c:formatCode>
                <c:ptCount val="4"/>
                <c:pt idx="0">
                  <c:v>0</c:v>
                </c:pt>
                <c:pt idx="1">
                  <c:v>28.8</c:v>
                </c:pt>
                <c:pt idx="2">
                  <c:v>14.5</c:v>
                </c:pt>
                <c:pt idx="3">
                  <c:v>17</c:v>
                </c:pt>
              </c:numCache>
            </c:numRef>
          </c:val>
        </c:ser>
        <c:dLbls>
          <c:showLegendKey val="0"/>
          <c:showVal val="0"/>
          <c:showCatName val="0"/>
          <c:showSerName val="0"/>
          <c:showPercent val="0"/>
          <c:showBubbleSize val="0"/>
        </c:dLbls>
        <c:gapWidth val="150"/>
        <c:axId val="136865664"/>
        <c:axId val="136885760"/>
      </c:barChart>
      <c:catAx>
        <c:axId val="136865664"/>
        <c:scaling>
          <c:orientation val="minMax"/>
        </c:scaling>
        <c:delete val="0"/>
        <c:axPos val="b"/>
        <c:majorTickMark val="out"/>
        <c:minorTickMark val="none"/>
        <c:tickLblPos val="nextTo"/>
        <c:crossAx val="136885760"/>
        <c:crosses val="autoZero"/>
        <c:auto val="1"/>
        <c:lblAlgn val="ctr"/>
        <c:lblOffset val="100"/>
        <c:noMultiLvlLbl val="0"/>
      </c:catAx>
      <c:valAx>
        <c:axId val="13688576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6865664"/>
        <c:crosses val="autoZero"/>
        <c:crossBetween val="between"/>
      </c:valAx>
    </c:plotArea>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Gender pay gap in unadjusted form, 2010-2024 (Percentage)</a:t>
            </a:r>
            <a:endParaRPr lang="en-US" sz="1200" b="0"/>
          </a:p>
          <a:p>
            <a:pPr>
              <a:defRPr sz="1400">
                <a:latin typeface="Calibri"/>
                <a:ea typeface="Calibri"/>
                <a:cs typeface="Calibri"/>
              </a:defRPr>
            </a:pPr>
            <a:r>
              <a:rPr lang="en-US" sz="1200" b="0"/>
              <a:t>SDG ind 05_20: freq=Annual</a:t>
            </a:r>
          </a:p>
          <a:p>
            <a:pPr>
              <a:defRPr sz="1400">
                <a:latin typeface="Calibri"/>
                <a:ea typeface="Calibri"/>
                <a:cs typeface="Calibri"/>
              </a:defRPr>
            </a:pPr>
            <a:r>
              <a:rPr lang="en-US" sz="1200" b="0"/>
              <a:t>nace_r2=Industry, construction and services (except public administration, defense, compulsory social security)</a:t>
            </a:r>
          </a:p>
        </c:rich>
      </c:tx>
      <c:layout/>
      <c:overlay val="0"/>
    </c:title>
    <c:autoTitleDeleted val="0"/>
    <c:plotArea>
      <c:layout/>
      <c:lineChart>
        <c:grouping val="standard"/>
        <c:varyColors val="0"/>
        <c:ser>
          <c:idx val="0"/>
          <c:order val="0"/>
          <c:tx>
            <c:strRef>
              <c:f>'05_20'!$A$24</c:f>
              <c:strCache>
                <c:ptCount val="1"/>
                <c:pt idx="0">
                  <c:v>European Union - 27 countries (from 2020)</c:v>
                </c:pt>
              </c:strCache>
            </c:strRef>
          </c:tx>
          <c:cat>
            <c:numRef>
              <c:f>'05_20'!$B$23:$P$23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'05_20'!$B$24:$P$24</c:f>
              <c:numCache>
                <c:formatCode>General</c:formatCode>
                <c:ptCount val="15"/>
                <c:pt idx="0">
                  <c:v>15.8</c:v>
                </c:pt>
                <c:pt idx="1">
                  <c:v>16.2</c:v>
                </c:pt>
                <c:pt idx="2">
                  <c:v>16.399999999999999</c:v>
                </c:pt>
                <c:pt idx="3">
                  <c:v>16</c:v>
                </c:pt>
                <c:pt idx="4">
                  <c:v>15.7</c:v>
                </c:pt>
                <c:pt idx="5">
                  <c:v>15.5</c:v>
                </c:pt>
                <c:pt idx="6">
                  <c:v>15.1</c:v>
                </c:pt>
                <c:pt idx="7">
                  <c:v>14.6</c:v>
                </c:pt>
                <c:pt idx="8">
                  <c:v>14.4</c:v>
                </c:pt>
                <c:pt idx="9">
                  <c:v>13.7</c:v>
                </c:pt>
                <c:pt idx="10">
                  <c:v>12.7</c:v>
                </c:pt>
                <c:pt idx="11">
                  <c:v>12.3</c:v>
                </c:pt>
                <c:pt idx="12">
                  <c:v>12.2</c:v>
                </c:pt>
                <c:pt idx="13">
                  <c:v>11.7</c:v>
                </c:pt>
                <c:pt idx="14">
                  <c:v>11.1</c:v>
                </c:pt>
              </c:numCache>
            </c:numRef>
          </c:val>
          <c:smooth val="0"/>
        </c:ser>
        <c:ser>
          <c:idx val="1"/>
          <c:order val="1"/>
          <c:tx>
            <c:strRef>
              <c:f>'05_20'!$A$25</c:f>
              <c:strCache>
                <c:ptCount val="1"/>
                <c:pt idx="0">
                  <c:v>Netherlands</c:v>
                </c:pt>
              </c:strCache>
            </c:strRef>
          </c:tx>
          <c:cat>
            <c:numRef>
              <c:f>'05_20'!$B$23:$P$23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'05_20'!$B$25:$P$25</c:f>
              <c:numCache>
                <c:formatCode>General</c:formatCode>
                <c:ptCount val="15"/>
                <c:pt idx="0">
                  <c:v>17.8</c:v>
                </c:pt>
                <c:pt idx="1">
                  <c:v>18.8</c:v>
                </c:pt>
                <c:pt idx="2">
                  <c:v>18</c:v>
                </c:pt>
                <c:pt idx="3">
                  <c:v>17.2</c:v>
                </c:pt>
                <c:pt idx="4">
                  <c:v>17</c:v>
                </c:pt>
                <c:pt idx="5">
                  <c:v>16.100000000000001</c:v>
                </c:pt>
                <c:pt idx="6">
                  <c:v>15.6</c:v>
                </c:pt>
                <c:pt idx="7">
                  <c:v>15.1</c:v>
                </c:pt>
                <c:pt idx="8">
                  <c:v>14.7</c:v>
                </c:pt>
                <c:pt idx="9">
                  <c:v>14.9</c:v>
                </c:pt>
                <c:pt idx="10">
                  <c:v>14.7</c:v>
                </c:pt>
                <c:pt idx="11">
                  <c:v>14.3</c:v>
                </c:pt>
                <c:pt idx="12">
                  <c:v>14</c:v>
                </c:pt>
                <c:pt idx="13">
                  <c:v>12.5</c:v>
                </c:pt>
                <c:pt idx="14">
                  <c:v>11.2</c:v>
                </c:pt>
              </c:numCache>
            </c:numRef>
          </c:val>
          <c:smooth val="0"/>
        </c:ser>
        <c:ser>
          <c:idx val="2"/>
          <c:order val="2"/>
          <c:tx>
            <c:strRef>
              <c:f>'05_20'!$A$26</c:f>
              <c:strCache>
                <c:ptCount val="1"/>
                <c:pt idx="0">
                  <c:v>Poland</c:v>
                </c:pt>
              </c:strCache>
            </c:strRef>
          </c:tx>
          <c:cat>
            <c:numRef>
              <c:f>'05_20'!$B$23:$P$23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'05_20'!$B$26:$P$26</c:f>
              <c:numCache>
                <c:formatCode>General</c:formatCode>
                <c:ptCount val="15"/>
                <c:pt idx="0">
                  <c:v>4.5</c:v>
                </c:pt>
                <c:pt idx="1">
                  <c:v>5.5</c:v>
                </c:pt>
                <c:pt idx="2">
                  <c:v>6.4</c:v>
                </c:pt>
                <c:pt idx="3">
                  <c:v>7.1</c:v>
                </c:pt>
                <c:pt idx="4">
                  <c:v>7.7</c:v>
                </c:pt>
                <c:pt idx="5">
                  <c:v>7.3</c:v>
                </c:pt>
                <c:pt idx="6">
                  <c:v>7.1</c:v>
                </c:pt>
                <c:pt idx="7">
                  <c:v>7</c:v>
                </c:pt>
                <c:pt idx="8">
                  <c:v>8.5</c:v>
                </c:pt>
                <c:pt idx="9">
                  <c:v>6.5</c:v>
                </c:pt>
                <c:pt idx="10">
                  <c:v>4.5</c:v>
                </c:pt>
                <c:pt idx="11">
                  <c:v>6.2</c:v>
                </c:pt>
                <c:pt idx="12">
                  <c:v>7.8</c:v>
                </c:pt>
                <c:pt idx="13">
                  <c:v>5.9</c:v>
                </c:pt>
                <c:pt idx="14">
                  <c:v>4</c:v>
                </c:pt>
              </c:numCache>
            </c:numRef>
          </c:val>
          <c:smooth val="0"/>
        </c:ser>
        <c:ser>
          <c:idx val="3"/>
          <c:order val="3"/>
          <c:tx>
            <c:strRef>
              <c:f>'05_20'!$A$27</c:f>
              <c:strCache>
                <c:ptCount val="1"/>
                <c:pt idx="0">
                  <c:v>Serbia</c:v>
                </c:pt>
              </c:strCache>
            </c:strRef>
          </c:tx>
          <c:cat>
            <c:numRef>
              <c:f>'05_20'!$B$23:$P$23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'05_20'!$B$27:$P$27</c:f>
              <c:numCache>
                <c:formatCode>General</c:formatCode>
                <c:ptCount val="15"/>
                <c:pt idx="0">
                  <c:v>0</c:v>
                </c:pt>
                <c:pt idx="1">
                  <c:v>0</c:v>
                </c:pt>
                <c:pt idx="2">
                  <c:v>0</c:v>
                </c:pt>
                <c:pt idx="3">
                  <c:v>0</c:v>
                </c:pt>
                <c:pt idx="4">
                  <c:v>8.6999999999999993</c:v>
                </c:pt>
                <c:pt idx="5">
                  <c:v>0</c:v>
                </c:pt>
                <c:pt idx="6">
                  <c:v>0</c:v>
                </c:pt>
                <c:pt idx="7">
                  <c:v>0</c:v>
                </c:pt>
                <c:pt idx="8">
                  <c:v>9.6</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43265792"/>
        <c:axId val="143269248"/>
      </c:lineChart>
      <c:catAx>
        <c:axId val="143265792"/>
        <c:scaling>
          <c:orientation val="minMax"/>
        </c:scaling>
        <c:delete val="0"/>
        <c:axPos val="b"/>
        <c:numFmt formatCode="General" sourceLinked="1"/>
        <c:majorTickMark val="out"/>
        <c:minorTickMark val="none"/>
        <c:tickLblPos val="nextTo"/>
        <c:crossAx val="143269248"/>
        <c:crosses val="autoZero"/>
        <c:auto val="1"/>
        <c:lblAlgn val="ctr"/>
        <c:lblOffset val="100"/>
        <c:noMultiLvlLbl val="0"/>
      </c:catAx>
      <c:valAx>
        <c:axId val="1432692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3265792"/>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Severe material and social deprivation rate by age group and sex, 2015-2025 (Percentage)</a:t>
            </a:r>
            <a:endParaRPr lang="en-US" sz="1200" b="0"/>
          </a:p>
          <a:p>
            <a:pPr>
              <a:defRPr sz="1400">
                <a:latin typeface="Calibri"/>
                <a:ea typeface="Calibri"/>
                <a:cs typeface="Calibri"/>
              </a:defRPr>
            </a:pPr>
            <a:r>
              <a:rPr lang="en-US" sz="1200" b="0"/>
              <a:t>SDG ind 01_31: freq=Annual, age=Total, sex=Total</a:t>
            </a:r>
          </a:p>
        </c:rich>
      </c:tx>
      <c:layout/>
      <c:overlay val="0"/>
    </c:title>
    <c:autoTitleDeleted val="0"/>
    <c:plotArea>
      <c:layout/>
      <c:lineChart>
        <c:grouping val="standard"/>
        <c:varyColors val="0"/>
        <c:ser>
          <c:idx val="0"/>
          <c:order val="0"/>
          <c:tx>
            <c:strRef>
              <c:f>'01_31'!$A$23</c:f>
              <c:strCache>
                <c:ptCount val="1"/>
                <c:pt idx="0">
                  <c:v>European Union - 27 countries (from 2020)</c:v>
                </c:pt>
              </c:strCache>
            </c:strRef>
          </c:tx>
          <c:cat>
            <c:numRef>
              <c:f>'01_31'!$B$22:$L$22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'01_31'!$B$23:$L$23</c:f>
              <c:numCache>
                <c:formatCode>General</c:formatCode>
                <c:ptCount val="11"/>
                <c:pt idx="0">
                  <c:v>9.6999999999999993</c:v>
                </c:pt>
                <c:pt idx="1">
                  <c:v>9</c:v>
                </c:pt>
                <c:pt idx="2">
                  <c:v>7.8</c:v>
                </c:pt>
                <c:pt idx="3">
                  <c:v>7.1</c:v>
                </c:pt>
                <c:pt idx="4">
                  <c:v>6.7</c:v>
                </c:pt>
                <c:pt idx="5">
                  <c:v>6.7</c:v>
                </c:pt>
                <c:pt idx="6">
                  <c:v>6.3</c:v>
                </c:pt>
                <c:pt idx="7">
                  <c:v>6.7</c:v>
                </c:pt>
                <c:pt idx="8">
                  <c:v>6.8</c:v>
                </c:pt>
                <c:pt idx="9">
                  <c:v>6.4</c:v>
                </c:pt>
                <c:pt idx="10">
                  <c:v>0</c:v>
                </c:pt>
              </c:numCache>
            </c:numRef>
          </c:val>
          <c:smooth val="0"/>
        </c:ser>
        <c:ser>
          <c:idx val="1"/>
          <c:order val="1"/>
          <c:tx>
            <c:strRef>
              <c:f>'01_31'!$A$24</c:f>
              <c:strCache>
                <c:ptCount val="1"/>
                <c:pt idx="0">
                  <c:v>Netherlands</c:v>
                </c:pt>
              </c:strCache>
            </c:strRef>
          </c:tx>
          <c:cat>
            <c:numRef>
              <c:f>'01_31'!$B$22:$L$22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'01_31'!$B$24:$L$24</c:f>
              <c:numCache>
                <c:formatCode>General</c:formatCode>
                <c:ptCount val="11"/>
                <c:pt idx="0">
                  <c:v>3.2</c:v>
                </c:pt>
                <c:pt idx="1">
                  <c:v>2.6</c:v>
                </c:pt>
                <c:pt idx="2">
                  <c:v>2.6</c:v>
                </c:pt>
                <c:pt idx="3">
                  <c:v>2.6</c:v>
                </c:pt>
                <c:pt idx="4">
                  <c:v>2.8</c:v>
                </c:pt>
                <c:pt idx="5">
                  <c:v>2.2000000000000002</c:v>
                </c:pt>
                <c:pt idx="6">
                  <c:v>2.1</c:v>
                </c:pt>
                <c:pt idx="7">
                  <c:v>2.5</c:v>
                </c:pt>
                <c:pt idx="8">
                  <c:v>2.7</c:v>
                </c:pt>
                <c:pt idx="9">
                  <c:v>3.1</c:v>
                </c:pt>
                <c:pt idx="10">
                  <c:v>2.6</c:v>
                </c:pt>
              </c:numCache>
            </c:numRef>
          </c:val>
          <c:smooth val="0"/>
        </c:ser>
        <c:ser>
          <c:idx val="2"/>
          <c:order val="2"/>
          <c:tx>
            <c:strRef>
              <c:f>'01_31'!$A$25</c:f>
              <c:strCache>
                <c:ptCount val="1"/>
                <c:pt idx="0">
                  <c:v>Poland</c:v>
                </c:pt>
              </c:strCache>
            </c:strRef>
          </c:tx>
          <c:cat>
            <c:numRef>
              <c:f>'01_31'!$B$22:$L$22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'01_31'!$B$25:$L$25</c:f>
              <c:numCache>
                <c:formatCode>General</c:formatCode>
                <c:ptCount val="11"/>
                <c:pt idx="0">
                  <c:v>7.8</c:v>
                </c:pt>
                <c:pt idx="1">
                  <c:v>5.4</c:v>
                </c:pt>
                <c:pt idx="2">
                  <c:v>5.3</c:v>
                </c:pt>
                <c:pt idx="3">
                  <c:v>4.5</c:v>
                </c:pt>
                <c:pt idx="4">
                  <c:v>3.5</c:v>
                </c:pt>
                <c:pt idx="5">
                  <c:v>2.6</c:v>
                </c:pt>
                <c:pt idx="6">
                  <c:v>2.9</c:v>
                </c:pt>
                <c:pt idx="7">
                  <c:v>2.8</c:v>
                </c:pt>
                <c:pt idx="8">
                  <c:v>3</c:v>
                </c:pt>
                <c:pt idx="9">
                  <c:v>2.2999999999999998</c:v>
                </c:pt>
                <c:pt idx="10">
                  <c:v>2</c:v>
                </c:pt>
              </c:numCache>
            </c:numRef>
          </c:val>
          <c:smooth val="0"/>
        </c:ser>
        <c:ser>
          <c:idx val="3"/>
          <c:order val="3"/>
          <c:tx>
            <c:strRef>
              <c:f>'01_31'!$A$26</c:f>
              <c:strCache>
                <c:ptCount val="1"/>
                <c:pt idx="0">
                  <c:v>Serbia</c:v>
                </c:pt>
              </c:strCache>
            </c:strRef>
          </c:tx>
          <c:cat>
            <c:numRef>
              <c:f>'01_31'!$B$22:$L$22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'01_31'!$B$26:$L$26</c:f>
              <c:numCache>
                <c:formatCode>General</c:formatCode>
                <c:ptCount val="11"/>
                <c:pt idx="0">
                  <c:v>25.1</c:v>
                </c:pt>
                <c:pt idx="1">
                  <c:v>0</c:v>
                </c:pt>
                <c:pt idx="2">
                  <c:v>22.8</c:v>
                </c:pt>
                <c:pt idx="3">
                  <c:v>17.399999999999999</c:v>
                </c:pt>
                <c:pt idx="4">
                  <c:v>14.9</c:v>
                </c:pt>
                <c:pt idx="5">
                  <c:v>15.2</c:v>
                </c:pt>
                <c:pt idx="6">
                  <c:v>14.2</c:v>
                </c:pt>
                <c:pt idx="7">
                  <c:v>14.8</c:v>
                </c:pt>
                <c:pt idx="8">
                  <c:v>13.6</c:v>
                </c:pt>
                <c:pt idx="9">
                  <c:v>10.3</c:v>
                </c:pt>
                <c:pt idx="10">
                  <c:v>0</c:v>
                </c:pt>
              </c:numCache>
            </c:numRef>
          </c:val>
          <c:smooth val="0"/>
        </c:ser>
        <c:dLbls>
          <c:showLegendKey val="0"/>
          <c:showVal val="0"/>
          <c:showCatName val="0"/>
          <c:showSerName val="0"/>
          <c:showPercent val="0"/>
          <c:showBubbleSize val="0"/>
        </c:dLbls>
        <c:marker val="1"/>
        <c:smooth val="0"/>
        <c:axId val="115955584"/>
        <c:axId val="115957120"/>
      </c:lineChart>
      <c:catAx>
        <c:axId val="115955584"/>
        <c:scaling>
          <c:orientation val="minMax"/>
        </c:scaling>
        <c:delete val="0"/>
        <c:axPos val="b"/>
        <c:numFmt formatCode="General" sourceLinked="1"/>
        <c:majorTickMark val="out"/>
        <c:minorTickMark val="none"/>
        <c:tickLblPos val="nextTo"/>
        <c:crossAx val="115957120"/>
        <c:crosses val="autoZero"/>
        <c:auto val="1"/>
        <c:lblAlgn val="ctr"/>
        <c:lblOffset val="100"/>
        <c:noMultiLvlLbl val="0"/>
      </c:catAx>
      <c:valAx>
        <c:axId val="11595712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5955584"/>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Gender employment gap, by type of employment, 2010-2025 (Percentage point)</a:t>
            </a:r>
            <a:endParaRPr lang="en-US" sz="1200" b="0"/>
          </a:p>
          <a:p>
            <a:pPr>
              <a:defRPr sz="1400">
                <a:latin typeface="Calibri"/>
                <a:ea typeface="Calibri"/>
                <a:cs typeface="Calibri"/>
              </a:defRPr>
            </a:pPr>
            <a:r>
              <a:rPr lang="en-US" sz="1200" b="0"/>
              <a:t>SDG ind 05_30: freq=Annual, wstatus=Employed persons, age=From 20 to 64 years</a:t>
            </a:r>
          </a:p>
        </c:rich>
      </c:tx>
      <c:layout/>
      <c:overlay val="0"/>
    </c:title>
    <c:autoTitleDeleted val="0"/>
    <c:plotArea>
      <c:layout/>
      <c:lineChart>
        <c:grouping val="standard"/>
        <c:varyColors val="0"/>
        <c:ser>
          <c:idx val="0"/>
          <c:order val="0"/>
          <c:tx>
            <c:strRef>
              <c:f>'05_30'!$A$23</c:f>
              <c:strCache>
                <c:ptCount val="1"/>
                <c:pt idx="0">
                  <c:v>European Union - 27 countries (from 2020)</c:v>
                </c:pt>
              </c:strCache>
            </c:strRef>
          </c:tx>
          <c:cat>
            <c:numRef>
              <c:f>'05_30'!$B$22:$Q$22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'05_30'!$B$23:$Q$23</c:f>
              <c:numCache>
                <c:formatCode>General</c:formatCode>
                <c:ptCount val="16"/>
                <c:pt idx="0">
                  <c:v>12.7</c:v>
                </c:pt>
                <c:pt idx="1">
                  <c:v>12.5</c:v>
                </c:pt>
                <c:pt idx="2">
                  <c:v>11.8</c:v>
                </c:pt>
                <c:pt idx="3">
                  <c:v>11.2</c:v>
                </c:pt>
                <c:pt idx="4">
                  <c:v>11.1</c:v>
                </c:pt>
                <c:pt idx="5">
                  <c:v>11.1</c:v>
                </c:pt>
                <c:pt idx="6">
                  <c:v>11.1</c:v>
                </c:pt>
                <c:pt idx="7">
                  <c:v>11.2</c:v>
                </c:pt>
                <c:pt idx="8">
                  <c:v>11.3</c:v>
                </c:pt>
                <c:pt idx="9">
                  <c:v>11.3</c:v>
                </c:pt>
                <c:pt idx="10">
                  <c:v>11</c:v>
                </c:pt>
                <c:pt idx="11">
                  <c:v>10.9</c:v>
                </c:pt>
                <c:pt idx="12">
                  <c:v>10.6</c:v>
                </c:pt>
                <c:pt idx="13">
                  <c:v>10.199999999999999</c:v>
                </c:pt>
                <c:pt idx="14">
                  <c:v>10</c:v>
                </c:pt>
                <c:pt idx="15">
                  <c:v>9.6</c:v>
                </c:pt>
              </c:numCache>
            </c:numRef>
          </c:val>
          <c:smooth val="0"/>
        </c:ser>
        <c:ser>
          <c:idx val="1"/>
          <c:order val="1"/>
          <c:tx>
            <c:strRef>
              <c:f>'05_30'!$A$24</c:f>
              <c:strCache>
                <c:ptCount val="1"/>
                <c:pt idx="0">
                  <c:v>Netherlands</c:v>
                </c:pt>
              </c:strCache>
            </c:strRef>
          </c:tx>
          <c:cat>
            <c:numRef>
              <c:f>'05_30'!$B$22:$Q$22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'05_30'!$B$24:$Q$24</c:f>
              <c:numCache>
                <c:formatCode>General</c:formatCode>
                <c:ptCount val="16"/>
                <c:pt idx="0">
                  <c:v>12.1</c:v>
                </c:pt>
                <c:pt idx="1">
                  <c:v>11.4</c:v>
                </c:pt>
                <c:pt idx="2">
                  <c:v>10.8</c:v>
                </c:pt>
                <c:pt idx="3">
                  <c:v>9.9</c:v>
                </c:pt>
                <c:pt idx="4">
                  <c:v>10.9</c:v>
                </c:pt>
                <c:pt idx="5">
                  <c:v>10.6</c:v>
                </c:pt>
                <c:pt idx="6">
                  <c:v>10.5</c:v>
                </c:pt>
                <c:pt idx="7">
                  <c:v>9.9</c:v>
                </c:pt>
                <c:pt idx="8">
                  <c:v>9.6</c:v>
                </c:pt>
                <c:pt idx="9">
                  <c:v>8.9</c:v>
                </c:pt>
                <c:pt idx="10">
                  <c:v>8.4</c:v>
                </c:pt>
                <c:pt idx="11">
                  <c:v>8.1999999999999993</c:v>
                </c:pt>
                <c:pt idx="12">
                  <c:v>7.9</c:v>
                </c:pt>
                <c:pt idx="13">
                  <c:v>7.8</c:v>
                </c:pt>
                <c:pt idx="14">
                  <c:v>7.6</c:v>
                </c:pt>
                <c:pt idx="15">
                  <c:v>7.6</c:v>
                </c:pt>
              </c:numCache>
            </c:numRef>
          </c:val>
          <c:smooth val="0"/>
        </c:ser>
        <c:ser>
          <c:idx val="2"/>
          <c:order val="2"/>
          <c:tx>
            <c:strRef>
              <c:f>'05_30'!$A$25</c:f>
              <c:strCache>
                <c:ptCount val="1"/>
                <c:pt idx="0">
                  <c:v>Poland</c:v>
                </c:pt>
              </c:strCache>
            </c:strRef>
          </c:tx>
          <c:cat>
            <c:numRef>
              <c:f>'05_30'!$B$22:$Q$22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'05_30'!$B$25:$Q$25</c:f>
              <c:numCache>
                <c:formatCode>General</c:formatCode>
                <c:ptCount val="16"/>
                <c:pt idx="0">
                  <c:v>13.2</c:v>
                </c:pt>
                <c:pt idx="1">
                  <c:v>13.5</c:v>
                </c:pt>
                <c:pt idx="2">
                  <c:v>13.5</c:v>
                </c:pt>
                <c:pt idx="3">
                  <c:v>13.7</c:v>
                </c:pt>
                <c:pt idx="4">
                  <c:v>13.6</c:v>
                </c:pt>
                <c:pt idx="5">
                  <c:v>13</c:v>
                </c:pt>
                <c:pt idx="6">
                  <c:v>13.4</c:v>
                </c:pt>
                <c:pt idx="7">
                  <c:v>14</c:v>
                </c:pt>
                <c:pt idx="8">
                  <c:v>13.8</c:v>
                </c:pt>
                <c:pt idx="9">
                  <c:v>14.6</c:v>
                </c:pt>
                <c:pt idx="10">
                  <c:v>14.8</c:v>
                </c:pt>
                <c:pt idx="11">
                  <c:v>13.9</c:v>
                </c:pt>
                <c:pt idx="12">
                  <c:v>12.9</c:v>
                </c:pt>
                <c:pt idx="13">
                  <c:v>11.8</c:v>
                </c:pt>
                <c:pt idx="14">
                  <c:v>11.6</c:v>
                </c:pt>
                <c:pt idx="15">
                  <c:v>11.3</c:v>
                </c:pt>
              </c:numCache>
            </c:numRef>
          </c:val>
          <c:smooth val="0"/>
        </c:ser>
        <c:ser>
          <c:idx val="3"/>
          <c:order val="3"/>
          <c:tx>
            <c:strRef>
              <c:f>'05_30'!$A$26</c:f>
              <c:strCache>
                <c:ptCount val="1"/>
                <c:pt idx="0">
                  <c:v>Serbia</c:v>
                </c:pt>
              </c:strCache>
            </c:strRef>
          </c:tx>
          <c:cat>
            <c:numRef>
              <c:f>'05_30'!$B$22:$Q$22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'05_30'!$B$26:$Q$26</c:f>
              <c:numCache>
                <c:formatCode>General</c:formatCode>
                <c:ptCount val="16"/>
                <c:pt idx="0">
                  <c:v>16.7</c:v>
                </c:pt>
                <c:pt idx="1">
                  <c:v>16.7</c:v>
                </c:pt>
                <c:pt idx="2">
                  <c:v>16.899999999999999</c:v>
                </c:pt>
                <c:pt idx="3">
                  <c:v>17</c:v>
                </c:pt>
                <c:pt idx="4">
                  <c:v>15.7</c:v>
                </c:pt>
                <c:pt idx="5">
                  <c:v>16</c:v>
                </c:pt>
                <c:pt idx="6">
                  <c:v>15.1</c:v>
                </c:pt>
                <c:pt idx="7">
                  <c:v>14.9</c:v>
                </c:pt>
                <c:pt idx="8">
                  <c:v>15.6</c:v>
                </c:pt>
                <c:pt idx="9">
                  <c:v>14.3</c:v>
                </c:pt>
                <c:pt idx="10">
                  <c:v>14.3</c:v>
                </c:pt>
                <c:pt idx="11">
                  <c:v>14.7</c:v>
                </c:pt>
                <c:pt idx="12">
                  <c:v>14</c:v>
                </c:pt>
                <c:pt idx="13">
                  <c:v>12.5</c:v>
                </c:pt>
                <c:pt idx="14">
                  <c:v>11.7</c:v>
                </c:pt>
                <c:pt idx="15">
                  <c:v>11.5</c:v>
                </c:pt>
              </c:numCache>
            </c:numRef>
          </c:val>
          <c:smooth val="0"/>
        </c:ser>
        <c:dLbls>
          <c:showLegendKey val="0"/>
          <c:showVal val="0"/>
          <c:showCatName val="0"/>
          <c:showSerName val="0"/>
          <c:showPercent val="0"/>
          <c:showBubbleSize val="0"/>
        </c:dLbls>
        <c:marker val="1"/>
        <c:smooth val="0"/>
        <c:axId val="144585088"/>
        <c:axId val="144586624"/>
      </c:lineChart>
      <c:catAx>
        <c:axId val="144585088"/>
        <c:scaling>
          <c:orientation val="minMax"/>
        </c:scaling>
        <c:delete val="0"/>
        <c:axPos val="b"/>
        <c:numFmt formatCode="General" sourceLinked="1"/>
        <c:majorTickMark val="out"/>
        <c:minorTickMark val="none"/>
        <c:tickLblPos val="nextTo"/>
        <c:crossAx val="144586624"/>
        <c:crosses val="autoZero"/>
        <c:auto val="1"/>
        <c:lblAlgn val="ctr"/>
        <c:lblOffset val="100"/>
        <c:noMultiLvlLbl val="0"/>
      </c:catAx>
      <c:valAx>
        <c:axId val="14458662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4585088"/>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Gender employment gap, by type of employment, 2010-2025 (Percentage point)</a:t>
            </a:r>
            <a:endParaRPr lang="en-US" sz="1200" b="0"/>
          </a:p>
          <a:p>
            <a:pPr>
              <a:defRPr sz="1400">
                <a:latin typeface="Calibri"/>
                <a:ea typeface="Calibri"/>
                <a:cs typeface="Calibri"/>
              </a:defRPr>
            </a:pPr>
            <a:r>
              <a:rPr lang="en-US" sz="1200" b="0"/>
              <a:t>SDG ind 05_30: freq=Annual, wstatus=Employed persons working part-time, age=From 20 to 64 years</a:t>
            </a:r>
          </a:p>
        </c:rich>
      </c:tx>
      <c:layout/>
      <c:overlay val="0"/>
    </c:title>
    <c:autoTitleDeleted val="0"/>
    <c:plotArea>
      <c:layout/>
      <c:lineChart>
        <c:grouping val="standard"/>
        <c:varyColors val="0"/>
        <c:ser>
          <c:idx val="0"/>
          <c:order val="0"/>
          <c:tx>
            <c:strRef>
              <c:f>'05_30'!$A$34</c:f>
              <c:strCache>
                <c:ptCount val="1"/>
                <c:pt idx="0">
                  <c:v>European Union - 27 countries (from 2020)</c:v>
                </c:pt>
              </c:strCache>
            </c:strRef>
          </c:tx>
          <c:cat>
            <c:numRef>
              <c:f>'05_30'!$B$33:$Q$33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'05_30'!$B$34:$Q$34</c:f>
              <c:numCache>
                <c:formatCode>General</c:formatCode>
                <c:ptCount val="16"/>
                <c:pt idx="0">
                  <c:v>-22.2</c:v>
                </c:pt>
                <c:pt idx="1">
                  <c:v>-22.2</c:v>
                </c:pt>
                <c:pt idx="2">
                  <c:v>-22.3</c:v>
                </c:pt>
                <c:pt idx="3">
                  <c:v>-22.6</c:v>
                </c:pt>
                <c:pt idx="4">
                  <c:v>-22.2</c:v>
                </c:pt>
                <c:pt idx="5">
                  <c:v>-22</c:v>
                </c:pt>
                <c:pt idx="6">
                  <c:v>-21.9</c:v>
                </c:pt>
                <c:pt idx="7">
                  <c:v>-21.7</c:v>
                </c:pt>
                <c:pt idx="8">
                  <c:v>-21.5</c:v>
                </c:pt>
                <c:pt idx="9">
                  <c:v>-21.4</c:v>
                </c:pt>
                <c:pt idx="10">
                  <c:v>-21</c:v>
                </c:pt>
                <c:pt idx="11">
                  <c:v>-20.6</c:v>
                </c:pt>
                <c:pt idx="12">
                  <c:v>-20.2</c:v>
                </c:pt>
                <c:pt idx="13">
                  <c:v>-20.100000000000001</c:v>
                </c:pt>
                <c:pt idx="14">
                  <c:v>-20.100000000000001</c:v>
                </c:pt>
                <c:pt idx="15">
                  <c:v>-19.8</c:v>
                </c:pt>
              </c:numCache>
            </c:numRef>
          </c:val>
          <c:smooth val="0"/>
        </c:ser>
        <c:ser>
          <c:idx val="1"/>
          <c:order val="1"/>
          <c:tx>
            <c:strRef>
              <c:f>'05_30'!$A$35</c:f>
              <c:strCache>
                <c:ptCount val="1"/>
                <c:pt idx="0">
                  <c:v>Netherlands</c:v>
                </c:pt>
              </c:strCache>
            </c:strRef>
          </c:tx>
          <c:cat>
            <c:numRef>
              <c:f>'05_30'!$B$33:$Q$33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'05_30'!$B$35:$Q$35</c:f>
              <c:numCache>
                <c:formatCode>General</c:formatCode>
                <c:ptCount val="16"/>
                <c:pt idx="0">
                  <c:v>-49.3</c:v>
                </c:pt>
                <c:pt idx="1">
                  <c:v>-49.7</c:v>
                </c:pt>
                <c:pt idx="2">
                  <c:v>-49.7</c:v>
                </c:pt>
                <c:pt idx="3">
                  <c:v>-48.4</c:v>
                </c:pt>
                <c:pt idx="4">
                  <c:v>-47.8</c:v>
                </c:pt>
                <c:pt idx="5">
                  <c:v>-47.8</c:v>
                </c:pt>
                <c:pt idx="6">
                  <c:v>-47.7</c:v>
                </c:pt>
                <c:pt idx="7">
                  <c:v>-46.6</c:v>
                </c:pt>
                <c:pt idx="8">
                  <c:v>-46.1</c:v>
                </c:pt>
                <c:pt idx="9">
                  <c:v>-45.6</c:v>
                </c:pt>
                <c:pt idx="10">
                  <c:v>-45</c:v>
                </c:pt>
                <c:pt idx="11">
                  <c:v>-44.1</c:v>
                </c:pt>
                <c:pt idx="12">
                  <c:v>-42.3</c:v>
                </c:pt>
                <c:pt idx="13">
                  <c:v>-41.8</c:v>
                </c:pt>
                <c:pt idx="14">
                  <c:v>-41.9</c:v>
                </c:pt>
                <c:pt idx="15">
                  <c:v>-41.3</c:v>
                </c:pt>
              </c:numCache>
            </c:numRef>
          </c:val>
          <c:smooth val="0"/>
        </c:ser>
        <c:ser>
          <c:idx val="2"/>
          <c:order val="2"/>
          <c:tx>
            <c:strRef>
              <c:f>'05_30'!$A$36</c:f>
              <c:strCache>
                <c:ptCount val="1"/>
                <c:pt idx="0">
                  <c:v>Poland</c:v>
                </c:pt>
              </c:strCache>
            </c:strRef>
          </c:tx>
          <c:cat>
            <c:numRef>
              <c:f>'05_30'!$B$33:$Q$33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'05_30'!$B$36:$Q$36</c:f>
              <c:numCache>
                <c:formatCode>General</c:formatCode>
                <c:ptCount val="16"/>
                <c:pt idx="0">
                  <c:v>-6</c:v>
                </c:pt>
                <c:pt idx="1">
                  <c:v>-5.9</c:v>
                </c:pt>
                <c:pt idx="2">
                  <c:v>-6.2</c:v>
                </c:pt>
                <c:pt idx="3">
                  <c:v>-6</c:v>
                </c:pt>
                <c:pt idx="4">
                  <c:v>-6.1</c:v>
                </c:pt>
                <c:pt idx="5">
                  <c:v>-5.9</c:v>
                </c:pt>
                <c:pt idx="6">
                  <c:v>-6</c:v>
                </c:pt>
                <c:pt idx="7">
                  <c:v>-6.3</c:v>
                </c:pt>
                <c:pt idx="8">
                  <c:v>-5.9</c:v>
                </c:pt>
                <c:pt idx="9">
                  <c:v>-5.7</c:v>
                </c:pt>
                <c:pt idx="10">
                  <c:v>-5.6</c:v>
                </c:pt>
                <c:pt idx="11">
                  <c:v>-4.4000000000000004</c:v>
                </c:pt>
                <c:pt idx="12">
                  <c:v>-4.5</c:v>
                </c:pt>
                <c:pt idx="13">
                  <c:v>-5.0999999999999996</c:v>
                </c:pt>
                <c:pt idx="14">
                  <c:v>-5</c:v>
                </c:pt>
                <c:pt idx="15">
                  <c:v>-5.3</c:v>
                </c:pt>
              </c:numCache>
            </c:numRef>
          </c:val>
          <c:smooth val="0"/>
        </c:ser>
        <c:ser>
          <c:idx val="3"/>
          <c:order val="3"/>
          <c:tx>
            <c:strRef>
              <c:f>'05_30'!$A$37</c:f>
              <c:strCache>
                <c:ptCount val="1"/>
                <c:pt idx="0">
                  <c:v>Serbia</c:v>
                </c:pt>
              </c:strCache>
            </c:strRef>
          </c:tx>
          <c:cat>
            <c:numRef>
              <c:f>'05_30'!$B$33:$Q$33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'05_30'!$B$37:$Q$37</c:f>
              <c:numCache>
                <c:formatCode>General</c:formatCode>
                <c:ptCount val="16"/>
                <c:pt idx="0">
                  <c:v>0</c:v>
                </c:pt>
                <c:pt idx="1">
                  <c:v>-1.1000000000000001</c:v>
                </c:pt>
                <c:pt idx="2">
                  <c:v>-1</c:v>
                </c:pt>
                <c:pt idx="3">
                  <c:v>-1.2</c:v>
                </c:pt>
                <c:pt idx="4">
                  <c:v>-1.1000000000000001</c:v>
                </c:pt>
                <c:pt idx="5">
                  <c:v>-1</c:v>
                </c:pt>
                <c:pt idx="6">
                  <c:v>-1.5</c:v>
                </c:pt>
                <c:pt idx="7">
                  <c:v>-1.6</c:v>
                </c:pt>
                <c:pt idx="8">
                  <c:v>-1.3</c:v>
                </c:pt>
                <c:pt idx="9">
                  <c:v>-1.3</c:v>
                </c:pt>
                <c:pt idx="10">
                  <c:v>-1.7</c:v>
                </c:pt>
                <c:pt idx="11">
                  <c:v>-1.5</c:v>
                </c:pt>
                <c:pt idx="12">
                  <c:v>-1.6</c:v>
                </c:pt>
                <c:pt idx="13">
                  <c:v>-1.3</c:v>
                </c:pt>
                <c:pt idx="14">
                  <c:v>-1.3</c:v>
                </c:pt>
                <c:pt idx="15">
                  <c:v>-1.3</c:v>
                </c:pt>
              </c:numCache>
            </c:numRef>
          </c:val>
          <c:smooth val="0"/>
        </c:ser>
        <c:dLbls>
          <c:showLegendKey val="0"/>
          <c:showVal val="0"/>
          <c:showCatName val="0"/>
          <c:showSerName val="0"/>
          <c:showPercent val="0"/>
          <c:showBubbleSize val="0"/>
        </c:dLbls>
        <c:marker val="1"/>
        <c:smooth val="0"/>
        <c:axId val="145374592"/>
        <c:axId val="145392768"/>
      </c:lineChart>
      <c:catAx>
        <c:axId val="145374592"/>
        <c:scaling>
          <c:orientation val="minMax"/>
        </c:scaling>
        <c:delete val="0"/>
        <c:axPos val="b"/>
        <c:numFmt formatCode="General" sourceLinked="1"/>
        <c:majorTickMark val="out"/>
        <c:minorTickMark val="none"/>
        <c:tickLblPos val="nextTo"/>
        <c:crossAx val="145392768"/>
        <c:crosses val="autoZero"/>
        <c:auto val="1"/>
        <c:lblAlgn val="ctr"/>
        <c:lblOffset val="100"/>
        <c:noMultiLvlLbl val="0"/>
      </c:catAx>
      <c:valAx>
        <c:axId val="1453927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5374592"/>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Gender employment gap, by type of employment, 2010-2025 (Percentage point)</a:t>
            </a:r>
            <a:endParaRPr sz="1200" b="0"/>
          </a:p>
          <a:p>
            <a:pPr>
              <a:defRPr sz="1400">
                <a:latin typeface="Calibri"/>
                <a:ea typeface="Calibri"/>
                <a:cs typeface="Calibri"/>
              </a:defRPr>
            </a:pPr>
            <a:r>
              <a:rPr sz="1200" b="0"/>
              <a:t>SDG ind 05_30: freq=Annual, wstatus=Employed persons with temporary contract, age=From 20 to 64 years</a:t>
            </a:r>
          </a:p>
        </c:rich>
      </c:tx>
      <c:overlay val="0"/>
    </c:title>
    <c:autoTitleDeleted val="0"/>
    <c:plotArea>
      <c:layout/>
      <c:lineChart>
        <c:grouping val="standard"/>
        <c:varyColors val="0"/>
        <c:ser>
          <c:idx val="0"/>
          <c:order val="0"/>
          <c:tx>
            <c:strRef>
              <c:f>'05_30'!$A$45</c:f>
              <c:strCache>
                <c:ptCount val="1"/>
                <c:pt idx="0">
                  <c:v>European Union - 27 countries (from 2020)</c:v>
                </c:pt>
              </c:strCache>
            </c:strRef>
          </c:tx>
          <c:cat>
            <c:numRef>
              <c:f>'05_30'!$B$44:$Q$44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'05_30'!$B$45:$Q$45</c:f>
              <c:numCache>
                <c:formatCode>General</c:formatCode>
                <c:ptCount val="16"/>
                <c:pt idx="0">
                  <c:v>-2.5</c:v>
                </c:pt>
                <c:pt idx="1">
                  <c:v>-2.2999999999999998</c:v>
                </c:pt>
                <c:pt idx="2">
                  <c:v>-2.1</c:v>
                </c:pt>
                <c:pt idx="3">
                  <c:v>-2</c:v>
                </c:pt>
                <c:pt idx="4">
                  <c:v>-1.9</c:v>
                </c:pt>
                <c:pt idx="5">
                  <c:v>-1.9</c:v>
                </c:pt>
                <c:pt idx="6">
                  <c:v>-1.9</c:v>
                </c:pt>
                <c:pt idx="7">
                  <c:v>-2.1</c:v>
                </c:pt>
                <c:pt idx="8">
                  <c:v>-2.1</c:v>
                </c:pt>
                <c:pt idx="9">
                  <c:v>-2</c:v>
                </c:pt>
                <c:pt idx="10">
                  <c:v>-2.2000000000000002</c:v>
                </c:pt>
                <c:pt idx="11">
                  <c:v>-2.2999999999999998</c:v>
                </c:pt>
                <c:pt idx="12">
                  <c:v>-2.4</c:v>
                </c:pt>
                <c:pt idx="13">
                  <c:v>-2.5</c:v>
                </c:pt>
                <c:pt idx="14">
                  <c:v>-2.4</c:v>
                </c:pt>
                <c:pt idx="15">
                  <c:v>-2.4</c:v>
                </c:pt>
              </c:numCache>
            </c:numRef>
          </c:val>
          <c:smooth val="0"/>
        </c:ser>
        <c:ser>
          <c:idx val="1"/>
          <c:order val="1"/>
          <c:tx>
            <c:strRef>
              <c:f>'05_30'!$A$46</c:f>
              <c:strCache>
                <c:ptCount val="1"/>
                <c:pt idx="0">
                  <c:v>Netherlands</c:v>
                </c:pt>
              </c:strCache>
            </c:strRef>
          </c:tx>
          <c:cat>
            <c:numRef>
              <c:f>'05_30'!$B$44:$Q$44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'05_30'!$B$46:$Q$46</c:f>
              <c:numCache>
                <c:formatCode>General</c:formatCode>
                <c:ptCount val="16"/>
                <c:pt idx="0">
                  <c:v>-5.7</c:v>
                </c:pt>
                <c:pt idx="1">
                  <c:v>-5.0999999999999996</c:v>
                </c:pt>
                <c:pt idx="2">
                  <c:v>-5</c:v>
                </c:pt>
                <c:pt idx="3">
                  <c:v>-5</c:v>
                </c:pt>
                <c:pt idx="4">
                  <c:v>-4.7</c:v>
                </c:pt>
                <c:pt idx="5">
                  <c:v>-5.0999999999999996</c:v>
                </c:pt>
                <c:pt idx="6">
                  <c:v>-5.0999999999999996</c:v>
                </c:pt>
                <c:pt idx="7">
                  <c:v>-5.2</c:v>
                </c:pt>
                <c:pt idx="8">
                  <c:v>-5.4</c:v>
                </c:pt>
                <c:pt idx="9">
                  <c:v>-4.8</c:v>
                </c:pt>
                <c:pt idx="10">
                  <c:v>-4.5</c:v>
                </c:pt>
                <c:pt idx="11">
                  <c:v>-4.5</c:v>
                </c:pt>
                <c:pt idx="12">
                  <c:v>-4.9000000000000004</c:v>
                </c:pt>
                <c:pt idx="13">
                  <c:v>-5.2</c:v>
                </c:pt>
                <c:pt idx="14">
                  <c:v>-5</c:v>
                </c:pt>
                <c:pt idx="15">
                  <c:v>-4.3</c:v>
                </c:pt>
              </c:numCache>
            </c:numRef>
          </c:val>
          <c:smooth val="0"/>
        </c:ser>
        <c:ser>
          <c:idx val="2"/>
          <c:order val="2"/>
          <c:tx>
            <c:strRef>
              <c:f>'05_30'!$A$47</c:f>
              <c:strCache>
                <c:ptCount val="1"/>
                <c:pt idx="0">
                  <c:v>Poland</c:v>
                </c:pt>
              </c:strCache>
            </c:strRef>
          </c:tx>
          <c:cat>
            <c:numRef>
              <c:f>'05_30'!$B$44:$Q$44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'05_30'!$B$47:$Q$47</c:f>
              <c:numCache>
                <c:formatCode>General</c:formatCode>
                <c:ptCount val="16"/>
                <c:pt idx="0">
                  <c:v>-1.6</c:v>
                </c:pt>
                <c:pt idx="1">
                  <c:v>-0.7</c:v>
                </c:pt>
                <c:pt idx="2">
                  <c:v>-0.9</c:v>
                </c:pt>
                <c:pt idx="3">
                  <c:v>-1.1000000000000001</c:v>
                </c:pt>
                <c:pt idx="4">
                  <c:v>-1.6</c:v>
                </c:pt>
                <c:pt idx="5">
                  <c:v>-2</c:v>
                </c:pt>
                <c:pt idx="6">
                  <c:v>-2.4</c:v>
                </c:pt>
                <c:pt idx="7">
                  <c:v>-2.9</c:v>
                </c:pt>
                <c:pt idx="8">
                  <c:v>-3.3</c:v>
                </c:pt>
                <c:pt idx="9">
                  <c:v>-3.8</c:v>
                </c:pt>
                <c:pt idx="10">
                  <c:v>-3.3</c:v>
                </c:pt>
                <c:pt idx="11">
                  <c:v>-2.2000000000000002</c:v>
                </c:pt>
                <c:pt idx="12">
                  <c:v>-3</c:v>
                </c:pt>
                <c:pt idx="13">
                  <c:v>-3.5</c:v>
                </c:pt>
                <c:pt idx="14">
                  <c:v>-3.4</c:v>
                </c:pt>
                <c:pt idx="15">
                  <c:v>-3.6</c:v>
                </c:pt>
              </c:numCache>
            </c:numRef>
          </c:val>
          <c:smooth val="0"/>
        </c:ser>
        <c:ser>
          <c:idx val="3"/>
          <c:order val="3"/>
          <c:tx>
            <c:strRef>
              <c:f>'05_30'!$A$48</c:f>
              <c:strCache>
                <c:ptCount val="1"/>
                <c:pt idx="0">
                  <c:v>Serbia</c:v>
                </c:pt>
              </c:strCache>
            </c:strRef>
          </c:tx>
          <c:cat>
            <c:numRef>
              <c:f>'05_30'!$B$44:$Q$44</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'05_30'!$B$48:$Q$48</c:f>
              <c:numCache>
                <c:formatCode>General</c:formatCode>
                <c:ptCount val="16"/>
                <c:pt idx="0">
                  <c:v>0</c:v>
                </c:pt>
                <c:pt idx="1">
                  <c:v>1.2</c:v>
                </c:pt>
                <c:pt idx="2">
                  <c:v>1.4</c:v>
                </c:pt>
                <c:pt idx="3">
                  <c:v>0.9</c:v>
                </c:pt>
                <c:pt idx="4">
                  <c:v>0.7</c:v>
                </c:pt>
                <c:pt idx="5">
                  <c:v>0.8</c:v>
                </c:pt>
                <c:pt idx="6">
                  <c:v>2.1</c:v>
                </c:pt>
                <c:pt idx="7">
                  <c:v>0.7</c:v>
                </c:pt>
                <c:pt idx="8">
                  <c:v>1.4</c:v>
                </c:pt>
                <c:pt idx="9">
                  <c:v>-0.1</c:v>
                </c:pt>
                <c:pt idx="10">
                  <c:v>-1.2</c:v>
                </c:pt>
                <c:pt idx="11">
                  <c:v>-1.7</c:v>
                </c:pt>
                <c:pt idx="12">
                  <c:v>-1.1000000000000001</c:v>
                </c:pt>
                <c:pt idx="13">
                  <c:v>-1.6</c:v>
                </c:pt>
                <c:pt idx="14">
                  <c:v>-1.2</c:v>
                </c:pt>
                <c:pt idx="15">
                  <c:v>-0.5</c:v>
                </c:pt>
              </c:numCache>
            </c:numRef>
          </c:val>
          <c:smooth val="0"/>
        </c:ser>
        <c:dLbls>
          <c:showLegendKey val="0"/>
          <c:showVal val="0"/>
          <c:showCatName val="0"/>
          <c:showSerName val="0"/>
          <c:showPercent val="0"/>
          <c:showBubbleSize val="0"/>
        </c:dLbls>
        <c:marker val="1"/>
        <c:smooth val="0"/>
        <c:axId val="146113280"/>
        <c:axId val="146114816"/>
      </c:lineChart>
      <c:catAx>
        <c:axId val="146113280"/>
        <c:scaling>
          <c:orientation val="minMax"/>
        </c:scaling>
        <c:delete val="0"/>
        <c:axPos val="b"/>
        <c:numFmt formatCode="General" sourceLinked="1"/>
        <c:majorTickMark val="out"/>
        <c:minorTickMark val="none"/>
        <c:tickLblPos val="nextTo"/>
        <c:crossAx val="146114816"/>
        <c:crosses val="autoZero"/>
        <c:auto val="1"/>
        <c:lblAlgn val="ctr"/>
        <c:lblOffset val="100"/>
        <c:noMultiLvlLbl val="0"/>
      </c:catAx>
      <c:valAx>
        <c:axId val="14611481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6113280"/>
        <c:crosses val="autoZero"/>
        <c:crossBetween val="between"/>
      </c:valAx>
    </c:plotArea>
    <c:legend>
      <c:legendPos val="b"/>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Gender employment gap, by type of employment, 2010-2025 (Percentage point)</a:t>
            </a:r>
            <a:endParaRPr sz="1200" b="0"/>
          </a:p>
          <a:p>
            <a:pPr>
              <a:defRPr sz="1400">
                <a:latin typeface="Calibri"/>
                <a:ea typeface="Calibri"/>
                <a:cs typeface="Calibri"/>
              </a:defRPr>
            </a:pPr>
            <a:r>
              <a:rPr sz="1200" b="0"/>
              <a:t>SDG ind 05_30: freq=Annual, wstatus=Underemployed persons working part-time, age=From 20 to 64 years</a:t>
            </a:r>
          </a:p>
        </c:rich>
      </c:tx>
      <c:overlay val="0"/>
    </c:title>
    <c:autoTitleDeleted val="0"/>
    <c:plotArea>
      <c:layout/>
      <c:lineChart>
        <c:grouping val="standard"/>
        <c:varyColors val="0"/>
        <c:ser>
          <c:idx val="0"/>
          <c:order val="0"/>
          <c:tx>
            <c:strRef>
              <c:f>'05_30'!$A$56</c:f>
              <c:strCache>
                <c:ptCount val="1"/>
                <c:pt idx="0">
                  <c:v>European Union - 27 countries (from 2020)</c:v>
                </c:pt>
              </c:strCache>
            </c:strRef>
          </c:tx>
          <c:cat>
            <c:numRef>
              <c:f>'05_30'!$B$55:$Q$55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'05_30'!$B$56:$Q$56</c:f>
              <c:numCache>
                <c:formatCode>General</c:formatCode>
                <c:ptCount val="16"/>
                <c:pt idx="0">
                  <c:v>-3.7</c:v>
                </c:pt>
                <c:pt idx="1">
                  <c:v>-3.5</c:v>
                </c:pt>
                <c:pt idx="2">
                  <c:v>-3.7</c:v>
                </c:pt>
                <c:pt idx="3">
                  <c:v>-3.9</c:v>
                </c:pt>
                <c:pt idx="4">
                  <c:v>-3.9</c:v>
                </c:pt>
                <c:pt idx="5">
                  <c:v>-3.6</c:v>
                </c:pt>
                <c:pt idx="6">
                  <c:v>-3.3</c:v>
                </c:pt>
                <c:pt idx="7">
                  <c:v>-3.1</c:v>
                </c:pt>
                <c:pt idx="8">
                  <c:v>-3</c:v>
                </c:pt>
                <c:pt idx="9">
                  <c:v>-2.7</c:v>
                </c:pt>
                <c:pt idx="10">
                  <c:v>-2.7</c:v>
                </c:pt>
                <c:pt idx="11">
                  <c:v>-2.5</c:v>
                </c:pt>
                <c:pt idx="12">
                  <c:v>-2.2000000000000002</c:v>
                </c:pt>
                <c:pt idx="13">
                  <c:v>-2.1</c:v>
                </c:pt>
                <c:pt idx="14">
                  <c:v>-2</c:v>
                </c:pt>
                <c:pt idx="15">
                  <c:v>-2</c:v>
                </c:pt>
              </c:numCache>
            </c:numRef>
          </c:val>
          <c:smooth val="0"/>
        </c:ser>
        <c:ser>
          <c:idx val="1"/>
          <c:order val="1"/>
          <c:tx>
            <c:strRef>
              <c:f>'05_30'!$A$57</c:f>
              <c:strCache>
                <c:ptCount val="1"/>
                <c:pt idx="0">
                  <c:v>Netherlands</c:v>
                </c:pt>
              </c:strCache>
            </c:strRef>
          </c:tx>
          <c:cat>
            <c:numRef>
              <c:f>'05_30'!$B$55:$Q$55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'05_30'!$B$57:$Q$57</c:f>
              <c:numCache>
                <c:formatCode>General</c:formatCode>
                <c:ptCount val="16"/>
                <c:pt idx="0">
                  <c:v>-3.5</c:v>
                </c:pt>
                <c:pt idx="1">
                  <c:v>-3.5</c:v>
                </c:pt>
                <c:pt idx="2">
                  <c:v>-3.5</c:v>
                </c:pt>
                <c:pt idx="3">
                  <c:v>-7.8</c:v>
                </c:pt>
                <c:pt idx="4">
                  <c:v>-8.1</c:v>
                </c:pt>
                <c:pt idx="5">
                  <c:v>-8</c:v>
                </c:pt>
                <c:pt idx="6">
                  <c:v>-7.2</c:v>
                </c:pt>
                <c:pt idx="7">
                  <c:v>-6.5</c:v>
                </c:pt>
                <c:pt idx="8">
                  <c:v>-5.6</c:v>
                </c:pt>
                <c:pt idx="9">
                  <c:v>-4.9000000000000004</c:v>
                </c:pt>
                <c:pt idx="10">
                  <c:v>-4.8</c:v>
                </c:pt>
                <c:pt idx="11">
                  <c:v>-4</c:v>
                </c:pt>
                <c:pt idx="12">
                  <c:v>-3.2</c:v>
                </c:pt>
                <c:pt idx="13">
                  <c:v>-3.2</c:v>
                </c:pt>
                <c:pt idx="14">
                  <c:v>-2.8</c:v>
                </c:pt>
                <c:pt idx="15">
                  <c:v>-2.9</c:v>
                </c:pt>
              </c:numCache>
            </c:numRef>
          </c:val>
          <c:smooth val="0"/>
        </c:ser>
        <c:ser>
          <c:idx val="2"/>
          <c:order val="2"/>
          <c:tx>
            <c:strRef>
              <c:f>'05_30'!$A$58</c:f>
              <c:strCache>
                <c:ptCount val="1"/>
                <c:pt idx="0">
                  <c:v>Poland</c:v>
                </c:pt>
              </c:strCache>
            </c:strRef>
          </c:tx>
          <c:cat>
            <c:numRef>
              <c:f>'05_30'!$B$55:$Q$55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'05_30'!$B$58:$Q$58</c:f>
              <c:numCache>
                <c:formatCode>General</c:formatCode>
                <c:ptCount val="16"/>
                <c:pt idx="0">
                  <c:v>-1.2</c:v>
                </c:pt>
                <c:pt idx="1">
                  <c:v>-1.3</c:v>
                </c:pt>
                <c:pt idx="2">
                  <c:v>-1.6</c:v>
                </c:pt>
                <c:pt idx="3">
                  <c:v>-1.7</c:v>
                </c:pt>
                <c:pt idx="4">
                  <c:v>-1.8</c:v>
                </c:pt>
                <c:pt idx="5">
                  <c:v>-1.5</c:v>
                </c:pt>
                <c:pt idx="6">
                  <c:v>-1.3</c:v>
                </c:pt>
                <c:pt idx="7">
                  <c:v>-1.2</c:v>
                </c:pt>
                <c:pt idx="8">
                  <c:v>-0.8</c:v>
                </c:pt>
                <c:pt idx="9">
                  <c:v>-0.7</c:v>
                </c:pt>
                <c:pt idx="10">
                  <c:v>-0.6</c:v>
                </c:pt>
                <c:pt idx="11">
                  <c:v>-0.5</c:v>
                </c:pt>
                <c:pt idx="12">
                  <c:v>-0.4</c:v>
                </c:pt>
                <c:pt idx="13">
                  <c:v>-0.6</c:v>
                </c:pt>
                <c:pt idx="14">
                  <c:v>-0.5</c:v>
                </c:pt>
                <c:pt idx="15">
                  <c:v>-0.5</c:v>
                </c:pt>
              </c:numCache>
            </c:numRef>
          </c:val>
          <c:smooth val="0"/>
        </c:ser>
        <c:ser>
          <c:idx val="3"/>
          <c:order val="3"/>
          <c:tx>
            <c:strRef>
              <c:f>'05_30'!$A$59</c:f>
              <c:strCache>
                <c:ptCount val="1"/>
                <c:pt idx="0">
                  <c:v>Serbia</c:v>
                </c:pt>
              </c:strCache>
            </c:strRef>
          </c:tx>
          <c:cat>
            <c:numRef>
              <c:f>'05_30'!$B$55:$Q$55</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'05_30'!$B$59:$Q$59</c:f>
              <c:numCache>
                <c:formatCode>General</c:formatCode>
                <c:ptCount val="16"/>
                <c:pt idx="0">
                  <c:v>0</c:v>
                </c:pt>
                <c:pt idx="1">
                  <c:v>1.1000000000000001</c:v>
                </c:pt>
                <c:pt idx="2">
                  <c:v>0.8</c:v>
                </c:pt>
                <c:pt idx="3">
                  <c:v>0.9</c:v>
                </c:pt>
                <c:pt idx="4">
                  <c:v>1.2</c:v>
                </c:pt>
                <c:pt idx="5">
                  <c:v>1.1000000000000001</c:v>
                </c:pt>
                <c:pt idx="6">
                  <c:v>0.9</c:v>
                </c:pt>
                <c:pt idx="7">
                  <c:v>0.9</c:v>
                </c:pt>
                <c:pt idx="8">
                  <c:v>1.2</c:v>
                </c:pt>
                <c:pt idx="9">
                  <c:v>1.1000000000000001</c:v>
                </c:pt>
                <c:pt idx="10">
                  <c:v>0.6</c:v>
                </c:pt>
                <c:pt idx="11">
                  <c:v>0.7</c:v>
                </c:pt>
                <c:pt idx="12">
                  <c:v>0.8</c:v>
                </c:pt>
                <c:pt idx="13">
                  <c:v>0.6</c:v>
                </c:pt>
                <c:pt idx="14">
                  <c:v>0.4</c:v>
                </c:pt>
                <c:pt idx="15">
                  <c:v>0.2</c:v>
                </c:pt>
              </c:numCache>
            </c:numRef>
          </c:val>
          <c:smooth val="0"/>
        </c:ser>
        <c:dLbls>
          <c:showLegendKey val="0"/>
          <c:showVal val="0"/>
          <c:showCatName val="0"/>
          <c:showSerName val="0"/>
          <c:showPercent val="0"/>
          <c:showBubbleSize val="0"/>
        </c:dLbls>
        <c:marker val="1"/>
        <c:smooth val="0"/>
        <c:axId val="146274176"/>
        <c:axId val="146275712"/>
      </c:lineChart>
      <c:catAx>
        <c:axId val="146274176"/>
        <c:scaling>
          <c:orientation val="minMax"/>
        </c:scaling>
        <c:delete val="0"/>
        <c:axPos val="b"/>
        <c:numFmt formatCode="General" sourceLinked="1"/>
        <c:majorTickMark val="out"/>
        <c:minorTickMark val="none"/>
        <c:tickLblPos val="nextTo"/>
        <c:crossAx val="146275712"/>
        <c:crosses val="autoZero"/>
        <c:auto val="1"/>
        <c:lblAlgn val="ctr"/>
        <c:lblOffset val="100"/>
        <c:noMultiLvlLbl val="0"/>
      </c:catAx>
      <c:valAx>
        <c:axId val="146275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6274176"/>
        <c:crosses val="autoZero"/>
        <c:crossBetween val="between"/>
      </c:valAx>
    </c:plotArea>
    <c:legend>
      <c:legendPos val="b"/>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outside the labour force due to caring responsibilities by sex, 2010-2024 (Percentage of total population)</a:t>
            </a:r>
            <a:endParaRPr lang="en-US" sz="1200" b="0"/>
          </a:p>
          <a:p>
            <a:pPr>
              <a:defRPr sz="1400">
                <a:latin typeface="Calibri"/>
                <a:ea typeface="Calibri"/>
                <a:cs typeface="Calibri"/>
              </a:defRPr>
            </a:pPr>
            <a:r>
              <a:rPr lang="en-US" sz="1200" b="0"/>
              <a:t>SDG ind 05_40: freq=Annual, reason=Care of adults with disabilities or children</a:t>
            </a:r>
          </a:p>
          <a:p>
            <a:pPr>
              <a:defRPr sz="1400">
                <a:latin typeface="Calibri"/>
                <a:ea typeface="Calibri"/>
                <a:cs typeface="Calibri"/>
              </a:defRPr>
            </a:pPr>
            <a:r>
              <a:rPr lang="en-US" sz="1200" b="0"/>
              <a:t>sex=Total, age=From 20 to 64 years</a:t>
            </a:r>
          </a:p>
        </c:rich>
      </c:tx>
      <c:layout/>
      <c:overlay val="0"/>
    </c:title>
    <c:autoTitleDeleted val="0"/>
    <c:plotArea>
      <c:layout/>
      <c:lineChart>
        <c:grouping val="standard"/>
        <c:varyColors val="0"/>
        <c:ser>
          <c:idx val="0"/>
          <c:order val="0"/>
          <c:tx>
            <c:strRef>
              <c:f>'05_40'!$A$23</c:f>
              <c:strCache>
                <c:ptCount val="1"/>
                <c:pt idx="0">
                  <c:v>European Union - 27 countries (from 2020)</c:v>
                </c:pt>
              </c:strCache>
            </c:strRef>
          </c:tx>
          <c:cat>
            <c:numRef>
              <c:f>'05_40'!$B$22:$P$22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'05_40'!$B$23:$P$23</c:f>
              <c:numCache>
                <c:formatCode>General</c:formatCode>
                <c:ptCount val="15"/>
                <c:pt idx="0">
                  <c:v>0.6</c:v>
                </c:pt>
                <c:pt idx="1">
                  <c:v>0.6</c:v>
                </c:pt>
                <c:pt idx="2">
                  <c:v>0.6</c:v>
                </c:pt>
                <c:pt idx="3">
                  <c:v>0.7</c:v>
                </c:pt>
                <c:pt idx="4">
                  <c:v>0.7</c:v>
                </c:pt>
                <c:pt idx="5">
                  <c:v>0.7</c:v>
                </c:pt>
                <c:pt idx="6">
                  <c:v>0.7</c:v>
                </c:pt>
                <c:pt idx="7">
                  <c:v>0.7</c:v>
                </c:pt>
                <c:pt idx="8">
                  <c:v>0.7</c:v>
                </c:pt>
                <c:pt idx="9">
                  <c:v>0.6</c:v>
                </c:pt>
                <c:pt idx="10">
                  <c:v>0.7</c:v>
                </c:pt>
                <c:pt idx="11">
                  <c:v>0.6</c:v>
                </c:pt>
                <c:pt idx="12">
                  <c:v>0.5</c:v>
                </c:pt>
                <c:pt idx="13">
                  <c:v>0.5</c:v>
                </c:pt>
                <c:pt idx="14">
                  <c:v>0.5</c:v>
                </c:pt>
              </c:numCache>
            </c:numRef>
          </c:val>
          <c:smooth val="0"/>
        </c:ser>
        <c:ser>
          <c:idx val="1"/>
          <c:order val="1"/>
          <c:tx>
            <c:strRef>
              <c:f>'05_40'!$A$24</c:f>
              <c:strCache>
                <c:ptCount val="1"/>
                <c:pt idx="0">
                  <c:v>Netherlands</c:v>
                </c:pt>
              </c:strCache>
            </c:strRef>
          </c:tx>
          <c:cat>
            <c:numRef>
              <c:f>'05_40'!$B$22:$P$22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'05_40'!$B$24:$P$24</c:f>
              <c:numCache>
                <c:formatCode>General</c:formatCode>
                <c:ptCount val="15"/>
                <c:pt idx="0">
                  <c:v>0.1</c:v>
                </c:pt>
                <c:pt idx="1">
                  <c:v>0.1</c:v>
                </c:pt>
                <c:pt idx="2">
                  <c:v>0.1</c:v>
                </c:pt>
                <c:pt idx="3">
                  <c:v>0.1</c:v>
                </c:pt>
                <c:pt idx="4">
                  <c:v>0.1</c:v>
                </c:pt>
                <c:pt idx="5">
                  <c:v>0.2</c:v>
                </c:pt>
                <c:pt idx="6">
                  <c:v>0.1</c:v>
                </c:pt>
                <c:pt idx="7">
                  <c:v>0.1</c:v>
                </c:pt>
                <c:pt idx="8">
                  <c:v>0.1</c:v>
                </c:pt>
                <c:pt idx="9">
                  <c:v>0.1</c:v>
                </c:pt>
                <c:pt idx="10">
                  <c:v>0.1</c:v>
                </c:pt>
                <c:pt idx="11">
                  <c:v>0.5</c:v>
                </c:pt>
                <c:pt idx="12">
                  <c:v>0.5</c:v>
                </c:pt>
                <c:pt idx="13">
                  <c:v>0.5</c:v>
                </c:pt>
                <c:pt idx="14">
                  <c:v>0.5</c:v>
                </c:pt>
              </c:numCache>
            </c:numRef>
          </c:val>
          <c:smooth val="0"/>
        </c:ser>
        <c:ser>
          <c:idx val="2"/>
          <c:order val="2"/>
          <c:tx>
            <c:strRef>
              <c:f>'05_40'!$A$25</c:f>
              <c:strCache>
                <c:ptCount val="1"/>
                <c:pt idx="0">
                  <c:v>Poland</c:v>
                </c:pt>
              </c:strCache>
            </c:strRef>
          </c:tx>
          <c:cat>
            <c:numRef>
              <c:f>'05_40'!$B$22:$P$22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'05_40'!$B$25:$P$25</c:f>
              <c:numCache>
                <c:formatCode>General</c:formatCode>
                <c:ptCount val="15"/>
                <c:pt idx="0">
                  <c:v>1.4</c:v>
                </c:pt>
                <c:pt idx="1">
                  <c:v>1.4</c:v>
                </c:pt>
                <c:pt idx="2">
                  <c:v>1.5</c:v>
                </c:pt>
                <c:pt idx="3">
                  <c:v>1.5</c:v>
                </c:pt>
                <c:pt idx="4">
                  <c:v>1.5</c:v>
                </c:pt>
                <c:pt idx="5">
                  <c:v>1.4</c:v>
                </c:pt>
                <c:pt idx="6">
                  <c:v>1.5</c:v>
                </c:pt>
                <c:pt idx="7">
                  <c:v>1.5</c:v>
                </c:pt>
                <c:pt idx="8">
                  <c:v>1.5</c:v>
                </c:pt>
                <c:pt idx="9">
                  <c:v>1.6</c:v>
                </c:pt>
                <c:pt idx="10">
                  <c:v>1.5</c:v>
                </c:pt>
                <c:pt idx="11">
                  <c:v>0.7</c:v>
                </c:pt>
                <c:pt idx="12">
                  <c:v>0.5</c:v>
                </c:pt>
                <c:pt idx="13">
                  <c:v>0.5</c:v>
                </c:pt>
                <c:pt idx="14">
                  <c:v>0.6</c:v>
                </c:pt>
              </c:numCache>
            </c:numRef>
          </c:val>
          <c:smooth val="0"/>
        </c:ser>
        <c:ser>
          <c:idx val="3"/>
          <c:order val="3"/>
          <c:tx>
            <c:strRef>
              <c:f>'05_40'!$A$26</c:f>
              <c:strCache>
                <c:ptCount val="1"/>
                <c:pt idx="0">
                  <c:v>Serbia</c:v>
                </c:pt>
              </c:strCache>
            </c:strRef>
          </c:tx>
          <c:cat>
            <c:numRef>
              <c:f>'05_40'!$B$22:$P$22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'05_40'!$B$26:$P$26</c:f>
              <c:numCache>
                <c:formatCode>General</c:formatCode>
                <c:ptCount val="15"/>
                <c:pt idx="0">
                  <c:v>0.9</c:v>
                </c:pt>
                <c:pt idx="1">
                  <c:v>0.7</c:v>
                </c:pt>
                <c:pt idx="2">
                  <c:v>0.9</c:v>
                </c:pt>
                <c:pt idx="3">
                  <c:v>1</c:v>
                </c:pt>
                <c:pt idx="4">
                  <c:v>1.1000000000000001</c:v>
                </c:pt>
                <c:pt idx="5">
                  <c:v>1.3</c:v>
                </c:pt>
                <c:pt idx="6">
                  <c:v>1</c:v>
                </c:pt>
                <c:pt idx="7">
                  <c:v>0.9</c:v>
                </c:pt>
                <c:pt idx="8">
                  <c:v>1.1000000000000001</c:v>
                </c:pt>
                <c:pt idx="9">
                  <c:v>1.1000000000000001</c:v>
                </c:pt>
                <c:pt idx="10">
                  <c:v>1</c:v>
                </c:pt>
                <c:pt idx="11">
                  <c:v>0.5</c:v>
                </c:pt>
                <c:pt idx="12">
                  <c:v>0.4</c:v>
                </c:pt>
                <c:pt idx="13">
                  <c:v>0.4</c:v>
                </c:pt>
                <c:pt idx="14">
                  <c:v>0.3</c:v>
                </c:pt>
              </c:numCache>
            </c:numRef>
          </c:val>
          <c:smooth val="0"/>
        </c:ser>
        <c:dLbls>
          <c:showLegendKey val="0"/>
          <c:showVal val="0"/>
          <c:showCatName val="0"/>
          <c:showSerName val="0"/>
          <c:showPercent val="0"/>
          <c:showBubbleSize val="0"/>
        </c:dLbls>
        <c:marker val="1"/>
        <c:smooth val="0"/>
        <c:axId val="140335360"/>
        <c:axId val="140444800"/>
      </c:lineChart>
      <c:catAx>
        <c:axId val="140335360"/>
        <c:scaling>
          <c:orientation val="minMax"/>
        </c:scaling>
        <c:delete val="0"/>
        <c:axPos val="b"/>
        <c:numFmt formatCode="General" sourceLinked="1"/>
        <c:majorTickMark val="out"/>
        <c:minorTickMark val="none"/>
        <c:tickLblPos val="nextTo"/>
        <c:crossAx val="140444800"/>
        <c:crosses val="autoZero"/>
        <c:auto val="1"/>
        <c:lblAlgn val="ctr"/>
        <c:lblOffset val="100"/>
        <c:noMultiLvlLbl val="0"/>
      </c:catAx>
      <c:valAx>
        <c:axId val="1404448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0335360"/>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Persons outside the labour force due to caring responsibilities by sex, 2010-2024 (Percentage of total population)</a:t>
            </a:r>
            <a:endParaRPr lang="en-US" sz="1200" b="0"/>
          </a:p>
          <a:p>
            <a:pPr>
              <a:defRPr sz="1400">
                <a:latin typeface="Calibri"/>
                <a:ea typeface="Calibri"/>
                <a:cs typeface="Calibri"/>
              </a:defRPr>
            </a:pPr>
            <a:r>
              <a:rPr lang="en-US" sz="1200" b="0"/>
              <a:t>SDG ind 05_40: freq=Annual, reason=Care of adults with disabilities or children</a:t>
            </a:r>
          </a:p>
          <a:p>
            <a:pPr>
              <a:defRPr sz="1400">
                <a:latin typeface="Calibri"/>
                <a:ea typeface="Calibri"/>
                <a:cs typeface="Calibri"/>
              </a:defRPr>
            </a:pPr>
            <a:r>
              <a:rPr lang="en-US" sz="1200" b="0"/>
              <a:t>sex=Males, age=From 20 to 64 years</a:t>
            </a:r>
          </a:p>
        </c:rich>
      </c:tx>
      <c:layout/>
      <c:overlay val="0"/>
    </c:title>
    <c:autoTitleDeleted val="0"/>
    <c:plotArea>
      <c:layout/>
      <c:lineChart>
        <c:grouping val="standard"/>
        <c:varyColors val="0"/>
        <c:ser>
          <c:idx val="0"/>
          <c:order val="0"/>
          <c:tx>
            <c:strRef>
              <c:f>'05_40'!$A$34</c:f>
              <c:strCache>
                <c:ptCount val="1"/>
                <c:pt idx="0">
                  <c:v>European Union - 27 countries (from 2020)</c:v>
                </c:pt>
              </c:strCache>
            </c:strRef>
          </c:tx>
          <c:cat>
            <c:numRef>
              <c:f>'05_40'!$B$33:$P$33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'05_40'!$B$34:$P$34</c:f>
              <c:numCache>
                <c:formatCode>General</c:formatCode>
                <c:ptCount val="15"/>
                <c:pt idx="0">
                  <c:v>0</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numCache>
            </c:numRef>
          </c:val>
          <c:smooth val="0"/>
        </c:ser>
        <c:ser>
          <c:idx val="1"/>
          <c:order val="1"/>
          <c:tx>
            <c:strRef>
              <c:f>'05_40'!$A$35</c:f>
              <c:strCache>
                <c:ptCount val="1"/>
                <c:pt idx="0">
                  <c:v>Netherlands</c:v>
                </c:pt>
              </c:strCache>
            </c:strRef>
          </c:tx>
          <c:cat>
            <c:numRef>
              <c:f>'05_40'!$B$33:$P$33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'05_40'!$B$35:$P$35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0.2</c:v>
                </c:pt>
                <c:pt idx="12">
                  <c:v>0.2</c:v>
                </c:pt>
                <c:pt idx="13">
                  <c:v>0.1</c:v>
                </c:pt>
                <c:pt idx="14">
                  <c:v>0.1</c:v>
                </c:pt>
              </c:numCache>
            </c:numRef>
          </c:val>
          <c:smooth val="0"/>
        </c:ser>
        <c:ser>
          <c:idx val="2"/>
          <c:order val="2"/>
          <c:tx>
            <c:strRef>
              <c:f>'05_40'!$A$36</c:f>
              <c:strCache>
                <c:ptCount val="1"/>
                <c:pt idx="0">
                  <c:v>Poland</c:v>
                </c:pt>
              </c:strCache>
            </c:strRef>
          </c:tx>
          <c:cat>
            <c:numRef>
              <c:f>'05_40'!$B$33:$P$33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'05_40'!$B$36:$P$36</c:f>
              <c:numCache>
                <c:formatCode>General</c:formatCode>
                <c:ptCount val="15"/>
                <c:pt idx="0">
                  <c:v>0.1</c:v>
                </c:pt>
                <c:pt idx="1">
                  <c:v>0.1</c:v>
                </c:pt>
                <c:pt idx="2">
                  <c:v>0.2</c:v>
                </c:pt>
                <c:pt idx="3">
                  <c:v>0.2</c:v>
                </c:pt>
                <c:pt idx="4">
                  <c:v>0.2</c:v>
                </c:pt>
                <c:pt idx="5">
                  <c:v>0.2</c:v>
                </c:pt>
                <c:pt idx="6">
                  <c:v>0.2</c:v>
                </c:pt>
                <c:pt idx="7">
                  <c:v>0.2</c:v>
                </c:pt>
                <c:pt idx="8">
                  <c:v>0.2</c:v>
                </c:pt>
                <c:pt idx="9">
                  <c:v>0.2</c:v>
                </c:pt>
                <c:pt idx="10">
                  <c:v>0.2</c:v>
                </c:pt>
                <c:pt idx="11">
                  <c:v>0.1</c:v>
                </c:pt>
                <c:pt idx="12">
                  <c:v>0.1</c:v>
                </c:pt>
                <c:pt idx="13">
                  <c:v>0</c:v>
                </c:pt>
                <c:pt idx="14">
                  <c:v>0</c:v>
                </c:pt>
              </c:numCache>
            </c:numRef>
          </c:val>
          <c:smooth val="0"/>
        </c:ser>
        <c:ser>
          <c:idx val="3"/>
          <c:order val="3"/>
          <c:tx>
            <c:strRef>
              <c:f>'05_40'!$A$37</c:f>
              <c:strCache>
                <c:ptCount val="1"/>
                <c:pt idx="0">
                  <c:v>Serbia</c:v>
                </c:pt>
              </c:strCache>
            </c:strRef>
          </c:tx>
          <c:cat>
            <c:numRef>
              <c:f>'05_40'!$B$33:$P$33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'05_40'!$B$37:$P$37</c:f>
              <c:numCache>
                <c:formatCode>General</c:formatCode>
                <c:ptCount val="15"/>
                <c:pt idx="0">
                  <c:v>0</c:v>
                </c:pt>
                <c:pt idx="1">
                  <c:v>0</c:v>
                </c:pt>
                <c:pt idx="2">
                  <c:v>0</c:v>
                </c:pt>
                <c:pt idx="3">
                  <c:v>0</c:v>
                </c:pt>
                <c:pt idx="4">
                  <c:v>0.1</c:v>
                </c:pt>
                <c:pt idx="5">
                  <c:v>0.1</c:v>
                </c:pt>
                <c:pt idx="6">
                  <c:v>0.1</c:v>
                </c:pt>
                <c:pt idx="7">
                  <c:v>0.1</c:v>
                </c:pt>
                <c:pt idx="8">
                  <c:v>0.1</c:v>
                </c:pt>
                <c:pt idx="9">
                  <c:v>0.1</c:v>
                </c:pt>
                <c:pt idx="10">
                  <c:v>0.1</c:v>
                </c:pt>
                <c:pt idx="11">
                  <c:v>0.1</c:v>
                </c:pt>
                <c:pt idx="12">
                  <c:v>0.1</c:v>
                </c:pt>
                <c:pt idx="13">
                  <c:v>0.1</c:v>
                </c:pt>
                <c:pt idx="14">
                  <c:v>0</c:v>
                </c:pt>
              </c:numCache>
            </c:numRef>
          </c:val>
          <c:smooth val="0"/>
        </c:ser>
        <c:dLbls>
          <c:showLegendKey val="0"/>
          <c:showVal val="0"/>
          <c:showCatName val="0"/>
          <c:showSerName val="0"/>
          <c:showPercent val="0"/>
          <c:showBubbleSize val="0"/>
        </c:dLbls>
        <c:marker val="1"/>
        <c:smooth val="0"/>
        <c:axId val="146264832"/>
        <c:axId val="146266368"/>
      </c:lineChart>
      <c:catAx>
        <c:axId val="146264832"/>
        <c:scaling>
          <c:orientation val="minMax"/>
        </c:scaling>
        <c:delete val="0"/>
        <c:axPos val="b"/>
        <c:numFmt formatCode="General" sourceLinked="1"/>
        <c:majorTickMark val="out"/>
        <c:minorTickMark val="none"/>
        <c:tickLblPos val="nextTo"/>
        <c:crossAx val="146266368"/>
        <c:crosses val="autoZero"/>
        <c:auto val="1"/>
        <c:lblAlgn val="ctr"/>
        <c:lblOffset val="100"/>
        <c:noMultiLvlLbl val="0"/>
      </c:catAx>
      <c:valAx>
        <c:axId val="1462663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6264832"/>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Persons outside the labour force due to caring responsibilities by sex, 2010-2024 (Percentage of total population)</a:t>
            </a:r>
            <a:endParaRPr sz="1200" b="0"/>
          </a:p>
          <a:p>
            <a:pPr>
              <a:defRPr sz="1400">
                <a:latin typeface="Calibri"/>
                <a:ea typeface="Calibri"/>
                <a:cs typeface="Calibri"/>
              </a:defRPr>
            </a:pPr>
            <a:r>
              <a:rPr sz="1200" b="0"/>
              <a:t>SDG ind 05_40: freq=Annual, reason=Care of adults with disabilities or children</a:t>
            </a:r>
          </a:p>
          <a:p>
            <a:pPr>
              <a:defRPr sz="1400">
                <a:latin typeface="Calibri"/>
                <a:ea typeface="Calibri"/>
                <a:cs typeface="Calibri"/>
              </a:defRPr>
            </a:pPr>
            <a:r>
              <a:rPr sz="1200" b="0"/>
              <a:t>sex=Females, age=From 20 to 64 years</a:t>
            </a:r>
          </a:p>
        </c:rich>
      </c:tx>
      <c:overlay val="0"/>
    </c:title>
    <c:autoTitleDeleted val="0"/>
    <c:plotArea>
      <c:layout/>
      <c:lineChart>
        <c:grouping val="standard"/>
        <c:varyColors val="0"/>
        <c:ser>
          <c:idx val="0"/>
          <c:order val="0"/>
          <c:tx>
            <c:strRef>
              <c:f>'05_40'!$A$45</c:f>
              <c:strCache>
                <c:ptCount val="1"/>
                <c:pt idx="0">
                  <c:v>European Union - 27 countries (from 2020)</c:v>
                </c:pt>
              </c:strCache>
            </c:strRef>
          </c:tx>
          <c:cat>
            <c:numRef>
              <c:f>'05_40'!$B$44:$P$44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'05_40'!$B$45:$P$45</c:f>
              <c:numCache>
                <c:formatCode>General</c:formatCode>
                <c:ptCount val="15"/>
                <c:pt idx="0">
                  <c:v>1.2</c:v>
                </c:pt>
                <c:pt idx="1">
                  <c:v>1.2</c:v>
                </c:pt>
                <c:pt idx="2">
                  <c:v>1.2</c:v>
                </c:pt>
                <c:pt idx="3">
                  <c:v>1.3</c:v>
                </c:pt>
                <c:pt idx="4">
                  <c:v>1.2</c:v>
                </c:pt>
                <c:pt idx="5">
                  <c:v>1.3</c:v>
                </c:pt>
                <c:pt idx="6">
                  <c:v>1.2</c:v>
                </c:pt>
                <c:pt idx="7">
                  <c:v>1.2</c:v>
                </c:pt>
                <c:pt idx="8">
                  <c:v>1.2</c:v>
                </c:pt>
                <c:pt idx="9">
                  <c:v>1.2</c:v>
                </c:pt>
                <c:pt idx="10">
                  <c:v>1.3</c:v>
                </c:pt>
                <c:pt idx="11">
                  <c:v>1.1000000000000001</c:v>
                </c:pt>
                <c:pt idx="12">
                  <c:v>1</c:v>
                </c:pt>
                <c:pt idx="13">
                  <c:v>0.9</c:v>
                </c:pt>
                <c:pt idx="14">
                  <c:v>0.9</c:v>
                </c:pt>
              </c:numCache>
            </c:numRef>
          </c:val>
          <c:smooth val="0"/>
        </c:ser>
        <c:ser>
          <c:idx val="1"/>
          <c:order val="1"/>
          <c:tx>
            <c:strRef>
              <c:f>'05_40'!$A$46</c:f>
              <c:strCache>
                <c:ptCount val="1"/>
                <c:pt idx="0">
                  <c:v>Netherlands</c:v>
                </c:pt>
              </c:strCache>
            </c:strRef>
          </c:tx>
          <c:cat>
            <c:numRef>
              <c:f>'05_40'!$B$44:$P$44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'05_40'!$B$46:$P$46</c:f>
              <c:numCache>
                <c:formatCode>General</c:formatCode>
                <c:ptCount val="15"/>
                <c:pt idx="0">
                  <c:v>0.2</c:v>
                </c:pt>
                <c:pt idx="1">
                  <c:v>0.3</c:v>
                </c:pt>
                <c:pt idx="2">
                  <c:v>0.3</c:v>
                </c:pt>
                <c:pt idx="3">
                  <c:v>0.2</c:v>
                </c:pt>
                <c:pt idx="4">
                  <c:v>0.3</c:v>
                </c:pt>
                <c:pt idx="5">
                  <c:v>0.3</c:v>
                </c:pt>
                <c:pt idx="6">
                  <c:v>0.3</c:v>
                </c:pt>
                <c:pt idx="7">
                  <c:v>0.3</c:v>
                </c:pt>
                <c:pt idx="8">
                  <c:v>0.2</c:v>
                </c:pt>
                <c:pt idx="9">
                  <c:v>0.2</c:v>
                </c:pt>
                <c:pt idx="10">
                  <c:v>0.2</c:v>
                </c:pt>
                <c:pt idx="11">
                  <c:v>0.9</c:v>
                </c:pt>
                <c:pt idx="12">
                  <c:v>0.9</c:v>
                </c:pt>
                <c:pt idx="13">
                  <c:v>0.9</c:v>
                </c:pt>
                <c:pt idx="14">
                  <c:v>0.9</c:v>
                </c:pt>
              </c:numCache>
            </c:numRef>
          </c:val>
          <c:smooth val="0"/>
        </c:ser>
        <c:ser>
          <c:idx val="2"/>
          <c:order val="2"/>
          <c:tx>
            <c:strRef>
              <c:f>'05_40'!$A$47</c:f>
              <c:strCache>
                <c:ptCount val="1"/>
                <c:pt idx="0">
                  <c:v>Poland</c:v>
                </c:pt>
              </c:strCache>
            </c:strRef>
          </c:tx>
          <c:cat>
            <c:numRef>
              <c:f>'05_40'!$B$44:$P$44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'05_40'!$B$47:$P$47</c:f>
              <c:numCache>
                <c:formatCode>General</c:formatCode>
                <c:ptCount val="15"/>
                <c:pt idx="0">
                  <c:v>2.7</c:v>
                </c:pt>
                <c:pt idx="1">
                  <c:v>2.7</c:v>
                </c:pt>
                <c:pt idx="2">
                  <c:v>2.8</c:v>
                </c:pt>
                <c:pt idx="3">
                  <c:v>2.8</c:v>
                </c:pt>
                <c:pt idx="4">
                  <c:v>2.7</c:v>
                </c:pt>
                <c:pt idx="5">
                  <c:v>2.5</c:v>
                </c:pt>
                <c:pt idx="6">
                  <c:v>2.7</c:v>
                </c:pt>
                <c:pt idx="7">
                  <c:v>2.8</c:v>
                </c:pt>
                <c:pt idx="8">
                  <c:v>2.8</c:v>
                </c:pt>
                <c:pt idx="9">
                  <c:v>3</c:v>
                </c:pt>
                <c:pt idx="10">
                  <c:v>2.8</c:v>
                </c:pt>
                <c:pt idx="11">
                  <c:v>1.4</c:v>
                </c:pt>
                <c:pt idx="12">
                  <c:v>0.9</c:v>
                </c:pt>
                <c:pt idx="13">
                  <c:v>1</c:v>
                </c:pt>
                <c:pt idx="14">
                  <c:v>1</c:v>
                </c:pt>
              </c:numCache>
            </c:numRef>
          </c:val>
          <c:smooth val="0"/>
        </c:ser>
        <c:ser>
          <c:idx val="3"/>
          <c:order val="3"/>
          <c:tx>
            <c:strRef>
              <c:f>'05_40'!$A$48</c:f>
              <c:strCache>
                <c:ptCount val="1"/>
                <c:pt idx="0">
                  <c:v>Serbia</c:v>
                </c:pt>
              </c:strCache>
            </c:strRef>
          </c:tx>
          <c:cat>
            <c:numRef>
              <c:f>'05_40'!$B$44:$P$44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'05_40'!$B$48:$P$48</c:f>
              <c:numCache>
                <c:formatCode>General</c:formatCode>
                <c:ptCount val="15"/>
                <c:pt idx="0">
                  <c:v>1.7</c:v>
                </c:pt>
                <c:pt idx="1">
                  <c:v>1.4</c:v>
                </c:pt>
                <c:pt idx="2">
                  <c:v>1.7</c:v>
                </c:pt>
                <c:pt idx="3">
                  <c:v>2</c:v>
                </c:pt>
                <c:pt idx="4">
                  <c:v>2.2000000000000002</c:v>
                </c:pt>
                <c:pt idx="5">
                  <c:v>2.5</c:v>
                </c:pt>
                <c:pt idx="6">
                  <c:v>2</c:v>
                </c:pt>
                <c:pt idx="7">
                  <c:v>1.8</c:v>
                </c:pt>
                <c:pt idx="8">
                  <c:v>2.1</c:v>
                </c:pt>
                <c:pt idx="9">
                  <c:v>2.1</c:v>
                </c:pt>
                <c:pt idx="10">
                  <c:v>1.9</c:v>
                </c:pt>
                <c:pt idx="11">
                  <c:v>1</c:v>
                </c:pt>
                <c:pt idx="12">
                  <c:v>0.7</c:v>
                </c:pt>
                <c:pt idx="13">
                  <c:v>0.6</c:v>
                </c:pt>
                <c:pt idx="14">
                  <c:v>0.6</c:v>
                </c:pt>
              </c:numCache>
            </c:numRef>
          </c:val>
          <c:smooth val="0"/>
        </c:ser>
        <c:dLbls>
          <c:showLegendKey val="0"/>
          <c:showVal val="0"/>
          <c:showCatName val="0"/>
          <c:showSerName val="0"/>
          <c:showPercent val="0"/>
          <c:showBubbleSize val="0"/>
        </c:dLbls>
        <c:marker val="1"/>
        <c:smooth val="0"/>
        <c:axId val="147465344"/>
        <c:axId val="147466880"/>
      </c:lineChart>
      <c:catAx>
        <c:axId val="147465344"/>
        <c:scaling>
          <c:orientation val="minMax"/>
        </c:scaling>
        <c:delete val="0"/>
        <c:axPos val="b"/>
        <c:numFmt formatCode="General" sourceLinked="1"/>
        <c:majorTickMark val="out"/>
        <c:minorTickMark val="none"/>
        <c:tickLblPos val="nextTo"/>
        <c:crossAx val="147466880"/>
        <c:crosses val="autoZero"/>
        <c:auto val="1"/>
        <c:lblAlgn val="ctr"/>
        <c:lblOffset val="100"/>
        <c:noMultiLvlLbl val="0"/>
      </c:catAx>
      <c:valAx>
        <c:axId val="1474668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7465344"/>
        <c:crosses val="autoZero"/>
        <c:crossBetween val="between"/>
      </c:valAx>
    </c:plotArea>
    <c:legend>
      <c:legendPos val="b"/>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Seats held by women in national parliaments and governments, 2010-2025 (Percentage of women)</a:t>
            </a:r>
            <a:endParaRPr lang="en-US" sz="1200" b="0"/>
          </a:p>
          <a:p>
            <a:pPr>
              <a:defRPr sz="1400">
                <a:latin typeface="Calibri"/>
                <a:ea typeface="Calibri"/>
                <a:cs typeface="Calibri"/>
              </a:defRPr>
            </a:pPr>
            <a:r>
              <a:rPr lang="en-US" sz="1200" b="0"/>
              <a:t>SDG ind 05_50: freq=Annual, org_inst=National parliament, sex=Females</a:t>
            </a:r>
          </a:p>
        </c:rich>
      </c:tx>
      <c:layout/>
      <c:overlay val="0"/>
    </c:title>
    <c:autoTitleDeleted val="0"/>
    <c:plotArea>
      <c:layout/>
      <c:lineChart>
        <c:grouping val="standard"/>
        <c:varyColors val="0"/>
        <c:ser>
          <c:idx val="0"/>
          <c:order val="0"/>
          <c:tx>
            <c:strRef>
              <c:f>'05_50'!$A$23</c:f>
              <c:strCache>
                <c:ptCount val="1"/>
                <c:pt idx="0">
                  <c:v>European Union - 27 countries (from 2020)</c:v>
                </c:pt>
              </c:strCache>
            </c:strRef>
          </c:tx>
          <c:cat>
            <c:numRef>
              <c:f>'05_50'!$B$22:$Q$22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'05_50'!$B$23:$Q$23</c:f>
              <c:numCache>
                <c:formatCode>General</c:formatCode>
                <c:ptCount val="16"/>
                <c:pt idx="0">
                  <c:v>24</c:v>
                </c:pt>
                <c:pt idx="1">
                  <c:v>23.9</c:v>
                </c:pt>
                <c:pt idx="2">
                  <c:v>25.9</c:v>
                </c:pt>
                <c:pt idx="3">
                  <c:v>27.3</c:v>
                </c:pt>
                <c:pt idx="4">
                  <c:v>27.8</c:v>
                </c:pt>
                <c:pt idx="5">
                  <c:v>28.2</c:v>
                </c:pt>
                <c:pt idx="6">
                  <c:v>28.4</c:v>
                </c:pt>
                <c:pt idx="7">
                  <c:v>30</c:v>
                </c:pt>
                <c:pt idx="8">
                  <c:v>30.9</c:v>
                </c:pt>
                <c:pt idx="9">
                  <c:v>32.1</c:v>
                </c:pt>
                <c:pt idx="10">
                  <c:v>32.700000000000003</c:v>
                </c:pt>
                <c:pt idx="11">
                  <c:v>33.1</c:v>
                </c:pt>
                <c:pt idx="12">
                  <c:v>32.5</c:v>
                </c:pt>
                <c:pt idx="13">
                  <c:v>33.299999999999997</c:v>
                </c:pt>
                <c:pt idx="14">
                  <c:v>33.4</c:v>
                </c:pt>
                <c:pt idx="15">
                  <c:v>33.6</c:v>
                </c:pt>
              </c:numCache>
            </c:numRef>
          </c:val>
          <c:smooth val="0"/>
        </c:ser>
        <c:ser>
          <c:idx val="1"/>
          <c:order val="1"/>
          <c:tx>
            <c:strRef>
              <c:f>'05_50'!$A$24</c:f>
              <c:strCache>
                <c:ptCount val="1"/>
                <c:pt idx="0">
                  <c:v>Netherlands</c:v>
                </c:pt>
              </c:strCache>
            </c:strRef>
          </c:tx>
          <c:cat>
            <c:numRef>
              <c:f>'05_50'!$B$22:$Q$22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'05_50'!$B$24:$Q$24</c:f>
              <c:numCache>
                <c:formatCode>General</c:formatCode>
                <c:ptCount val="16"/>
                <c:pt idx="0">
                  <c:v>38.700000000000003</c:v>
                </c:pt>
                <c:pt idx="1">
                  <c:v>39.1</c:v>
                </c:pt>
                <c:pt idx="2">
                  <c:v>37.5</c:v>
                </c:pt>
                <c:pt idx="3">
                  <c:v>37.299999999999997</c:v>
                </c:pt>
                <c:pt idx="4">
                  <c:v>36.9</c:v>
                </c:pt>
                <c:pt idx="5">
                  <c:v>36.9</c:v>
                </c:pt>
                <c:pt idx="6">
                  <c:v>36.9</c:v>
                </c:pt>
                <c:pt idx="7">
                  <c:v>36</c:v>
                </c:pt>
                <c:pt idx="8">
                  <c:v>33.799999999999997</c:v>
                </c:pt>
                <c:pt idx="9">
                  <c:v>35.1</c:v>
                </c:pt>
                <c:pt idx="10">
                  <c:v>32.9</c:v>
                </c:pt>
                <c:pt idx="11">
                  <c:v>37.799999999999997</c:v>
                </c:pt>
                <c:pt idx="12">
                  <c:v>36</c:v>
                </c:pt>
                <c:pt idx="13">
                  <c:v>39</c:v>
                </c:pt>
                <c:pt idx="14">
                  <c:v>40.4</c:v>
                </c:pt>
                <c:pt idx="15">
                  <c:v>42.9</c:v>
                </c:pt>
              </c:numCache>
            </c:numRef>
          </c:val>
          <c:smooth val="0"/>
        </c:ser>
        <c:ser>
          <c:idx val="2"/>
          <c:order val="2"/>
          <c:tx>
            <c:strRef>
              <c:f>'05_50'!$A$25</c:f>
              <c:strCache>
                <c:ptCount val="1"/>
                <c:pt idx="0">
                  <c:v>Poland</c:v>
                </c:pt>
              </c:strCache>
            </c:strRef>
          </c:tx>
          <c:cat>
            <c:numRef>
              <c:f>'05_50'!$B$22:$Q$22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'05_50'!$B$25:$Q$25</c:f>
              <c:numCache>
                <c:formatCode>General</c:formatCode>
                <c:ptCount val="16"/>
                <c:pt idx="0">
                  <c:v>17.5</c:v>
                </c:pt>
                <c:pt idx="1">
                  <c:v>22</c:v>
                </c:pt>
                <c:pt idx="2">
                  <c:v>22</c:v>
                </c:pt>
                <c:pt idx="3">
                  <c:v>22.3</c:v>
                </c:pt>
                <c:pt idx="4">
                  <c:v>21.5</c:v>
                </c:pt>
                <c:pt idx="5">
                  <c:v>24.6</c:v>
                </c:pt>
                <c:pt idx="6">
                  <c:v>25.5</c:v>
                </c:pt>
                <c:pt idx="7">
                  <c:v>25.9</c:v>
                </c:pt>
                <c:pt idx="8">
                  <c:v>26.1</c:v>
                </c:pt>
                <c:pt idx="9">
                  <c:v>27.9</c:v>
                </c:pt>
                <c:pt idx="10">
                  <c:v>27.7</c:v>
                </c:pt>
                <c:pt idx="11">
                  <c:v>27.5</c:v>
                </c:pt>
                <c:pt idx="12">
                  <c:v>27.5</c:v>
                </c:pt>
                <c:pt idx="13">
                  <c:v>27.3</c:v>
                </c:pt>
                <c:pt idx="14">
                  <c:v>29.1</c:v>
                </c:pt>
                <c:pt idx="15">
                  <c:v>29.5</c:v>
                </c:pt>
              </c:numCache>
            </c:numRef>
          </c:val>
          <c:smooth val="0"/>
        </c:ser>
        <c:ser>
          <c:idx val="3"/>
          <c:order val="3"/>
          <c:tx>
            <c:strRef>
              <c:f>'05_50'!$A$26</c:f>
              <c:strCache>
                <c:ptCount val="1"/>
                <c:pt idx="0">
                  <c:v>Serbia</c:v>
                </c:pt>
              </c:strCache>
            </c:strRef>
          </c:tx>
          <c:cat>
            <c:numRef>
              <c:f>'05_50'!$B$22:$Q$22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'05_50'!$B$26:$Q$26</c:f>
              <c:numCache>
                <c:formatCode>General</c:formatCode>
                <c:ptCount val="16"/>
                <c:pt idx="0">
                  <c:v>22.4</c:v>
                </c:pt>
                <c:pt idx="1">
                  <c:v>24.4</c:v>
                </c:pt>
                <c:pt idx="2">
                  <c:v>32.4</c:v>
                </c:pt>
                <c:pt idx="3">
                  <c:v>34.1</c:v>
                </c:pt>
                <c:pt idx="4">
                  <c:v>33.6</c:v>
                </c:pt>
                <c:pt idx="5">
                  <c:v>33.6</c:v>
                </c:pt>
                <c:pt idx="6">
                  <c:v>34</c:v>
                </c:pt>
                <c:pt idx="7">
                  <c:v>36.4</c:v>
                </c:pt>
                <c:pt idx="8">
                  <c:v>37.6</c:v>
                </c:pt>
                <c:pt idx="9">
                  <c:v>37.6</c:v>
                </c:pt>
                <c:pt idx="10">
                  <c:v>39.4</c:v>
                </c:pt>
                <c:pt idx="11">
                  <c:v>39.6</c:v>
                </c:pt>
                <c:pt idx="12">
                  <c:v>36.6</c:v>
                </c:pt>
                <c:pt idx="13">
                  <c:v>34.799999999999997</c:v>
                </c:pt>
                <c:pt idx="14">
                  <c:v>0</c:v>
                </c:pt>
                <c:pt idx="15">
                  <c:v>37.6</c:v>
                </c:pt>
              </c:numCache>
            </c:numRef>
          </c:val>
          <c:smooth val="0"/>
        </c:ser>
        <c:dLbls>
          <c:showLegendKey val="0"/>
          <c:showVal val="0"/>
          <c:showCatName val="0"/>
          <c:showSerName val="0"/>
          <c:showPercent val="0"/>
          <c:showBubbleSize val="0"/>
        </c:dLbls>
        <c:marker val="1"/>
        <c:smooth val="0"/>
        <c:axId val="147714432"/>
        <c:axId val="147715968"/>
      </c:lineChart>
      <c:catAx>
        <c:axId val="147714432"/>
        <c:scaling>
          <c:orientation val="minMax"/>
        </c:scaling>
        <c:delete val="0"/>
        <c:axPos val="b"/>
        <c:numFmt formatCode="General" sourceLinked="1"/>
        <c:majorTickMark val="out"/>
        <c:minorTickMark val="none"/>
        <c:tickLblPos val="nextTo"/>
        <c:crossAx val="147715968"/>
        <c:crosses val="autoZero"/>
        <c:auto val="1"/>
        <c:lblAlgn val="ctr"/>
        <c:lblOffset val="100"/>
        <c:noMultiLvlLbl val="0"/>
      </c:catAx>
      <c:valAx>
        <c:axId val="14771596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7714432"/>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Seats held by women in national parliaments and governments, 2010-2025 (Percentage of women)</a:t>
            </a:r>
            <a:endParaRPr lang="en-US" sz="1200" b="0"/>
          </a:p>
          <a:p>
            <a:pPr>
              <a:defRPr sz="1400">
                <a:latin typeface="Calibri"/>
                <a:ea typeface="Calibri"/>
                <a:cs typeface="Calibri"/>
              </a:defRPr>
            </a:pPr>
            <a:r>
              <a:rPr lang="en-US" sz="1200" b="0"/>
              <a:t>SDG ind 05_50: freq=Annual, org_inst=National government, sex=Females</a:t>
            </a:r>
          </a:p>
        </c:rich>
      </c:tx>
      <c:layout/>
      <c:overlay val="0"/>
    </c:title>
    <c:autoTitleDeleted val="0"/>
    <c:plotArea>
      <c:layout/>
      <c:lineChart>
        <c:grouping val="standard"/>
        <c:varyColors val="0"/>
        <c:ser>
          <c:idx val="0"/>
          <c:order val="0"/>
          <c:tx>
            <c:strRef>
              <c:f>'05_50'!$A$34</c:f>
              <c:strCache>
                <c:ptCount val="1"/>
                <c:pt idx="0">
                  <c:v>European Union - 27 countries (from 2020)</c:v>
                </c:pt>
              </c:strCache>
            </c:strRef>
          </c:tx>
          <c:cat>
            <c:numRef>
              <c:f>'05_50'!$B$33:$Q$33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'05_50'!$B$34:$Q$34</c:f>
              <c:numCache>
                <c:formatCode>General</c:formatCode>
                <c:ptCount val="16"/>
                <c:pt idx="0">
                  <c:v>25</c:v>
                </c:pt>
                <c:pt idx="1">
                  <c:v>23.6</c:v>
                </c:pt>
                <c:pt idx="2">
                  <c:v>25.2</c:v>
                </c:pt>
                <c:pt idx="3">
                  <c:v>25.9</c:v>
                </c:pt>
                <c:pt idx="4">
                  <c:v>27.7</c:v>
                </c:pt>
                <c:pt idx="5">
                  <c:v>27.7</c:v>
                </c:pt>
                <c:pt idx="6">
                  <c:v>27.6</c:v>
                </c:pt>
                <c:pt idx="7">
                  <c:v>28.5</c:v>
                </c:pt>
                <c:pt idx="8">
                  <c:v>30.1</c:v>
                </c:pt>
                <c:pt idx="9">
                  <c:v>31.4</c:v>
                </c:pt>
                <c:pt idx="10">
                  <c:v>32.700000000000003</c:v>
                </c:pt>
                <c:pt idx="11">
                  <c:v>33.5</c:v>
                </c:pt>
                <c:pt idx="12">
                  <c:v>33.9</c:v>
                </c:pt>
                <c:pt idx="13">
                  <c:v>35.200000000000003</c:v>
                </c:pt>
                <c:pt idx="14">
                  <c:v>35.1</c:v>
                </c:pt>
                <c:pt idx="15">
                  <c:v>31.9</c:v>
                </c:pt>
              </c:numCache>
            </c:numRef>
          </c:val>
          <c:smooth val="0"/>
        </c:ser>
        <c:ser>
          <c:idx val="1"/>
          <c:order val="1"/>
          <c:tx>
            <c:strRef>
              <c:f>'05_50'!$A$35</c:f>
              <c:strCache>
                <c:ptCount val="1"/>
                <c:pt idx="0">
                  <c:v>Netherlands</c:v>
                </c:pt>
              </c:strCache>
            </c:strRef>
          </c:tx>
          <c:cat>
            <c:numRef>
              <c:f>'05_50'!$B$33:$Q$33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'05_50'!$B$35:$Q$35</c:f>
              <c:numCache>
                <c:formatCode>General</c:formatCode>
                <c:ptCount val="16"/>
                <c:pt idx="0">
                  <c:v>35.700000000000003</c:v>
                </c:pt>
                <c:pt idx="1">
                  <c:v>20</c:v>
                </c:pt>
                <c:pt idx="2">
                  <c:v>35</c:v>
                </c:pt>
                <c:pt idx="3">
                  <c:v>40</c:v>
                </c:pt>
                <c:pt idx="4">
                  <c:v>40</c:v>
                </c:pt>
                <c:pt idx="5">
                  <c:v>35</c:v>
                </c:pt>
                <c:pt idx="6">
                  <c:v>35</c:v>
                </c:pt>
                <c:pt idx="7">
                  <c:v>41.7</c:v>
                </c:pt>
                <c:pt idx="8">
                  <c:v>41.7</c:v>
                </c:pt>
                <c:pt idx="9">
                  <c:v>43.5</c:v>
                </c:pt>
                <c:pt idx="10">
                  <c:v>48</c:v>
                </c:pt>
                <c:pt idx="11">
                  <c:v>30.4</c:v>
                </c:pt>
                <c:pt idx="12">
                  <c:v>48.3</c:v>
                </c:pt>
                <c:pt idx="13">
                  <c:v>53.6</c:v>
                </c:pt>
                <c:pt idx="14">
                  <c:v>39.299999999999997</c:v>
                </c:pt>
                <c:pt idx="15">
                  <c:v>30.8</c:v>
                </c:pt>
              </c:numCache>
            </c:numRef>
          </c:val>
          <c:smooth val="0"/>
        </c:ser>
        <c:ser>
          <c:idx val="2"/>
          <c:order val="2"/>
          <c:tx>
            <c:strRef>
              <c:f>'05_50'!$A$36</c:f>
              <c:strCache>
                <c:ptCount val="1"/>
                <c:pt idx="0">
                  <c:v>Poland</c:v>
                </c:pt>
              </c:strCache>
            </c:strRef>
          </c:tx>
          <c:cat>
            <c:numRef>
              <c:f>'05_50'!$B$33:$Q$33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'05_50'!$B$36:$Q$36</c:f>
              <c:numCache>
                <c:formatCode>General</c:formatCode>
                <c:ptCount val="16"/>
                <c:pt idx="0">
                  <c:v>18.100000000000001</c:v>
                </c:pt>
                <c:pt idx="1">
                  <c:v>20.2</c:v>
                </c:pt>
                <c:pt idx="2">
                  <c:v>26.3</c:v>
                </c:pt>
                <c:pt idx="3">
                  <c:v>27.7</c:v>
                </c:pt>
                <c:pt idx="4">
                  <c:v>29.6</c:v>
                </c:pt>
                <c:pt idx="5">
                  <c:v>29.1</c:v>
                </c:pt>
                <c:pt idx="6">
                  <c:v>17.600000000000001</c:v>
                </c:pt>
                <c:pt idx="7">
                  <c:v>18.899999999999999</c:v>
                </c:pt>
                <c:pt idx="8">
                  <c:v>17</c:v>
                </c:pt>
                <c:pt idx="9">
                  <c:v>15.1</c:v>
                </c:pt>
                <c:pt idx="10">
                  <c:v>20.399999999999999</c:v>
                </c:pt>
                <c:pt idx="11">
                  <c:v>19.399999999999999</c:v>
                </c:pt>
                <c:pt idx="12">
                  <c:v>20.2</c:v>
                </c:pt>
                <c:pt idx="13">
                  <c:v>20.6</c:v>
                </c:pt>
                <c:pt idx="14">
                  <c:v>29.4</c:v>
                </c:pt>
                <c:pt idx="15">
                  <c:v>28.3</c:v>
                </c:pt>
              </c:numCache>
            </c:numRef>
          </c:val>
          <c:smooth val="0"/>
        </c:ser>
        <c:ser>
          <c:idx val="3"/>
          <c:order val="3"/>
          <c:tx>
            <c:strRef>
              <c:f>'05_50'!$A$37</c:f>
              <c:strCache>
                <c:ptCount val="1"/>
                <c:pt idx="0">
                  <c:v>Serbia</c:v>
                </c:pt>
              </c:strCache>
            </c:strRef>
          </c:tx>
          <c:cat>
            <c:numRef>
              <c:f>'05_50'!$B$33:$Q$33</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'05_50'!$B$37:$Q$37</c:f>
              <c:numCache>
                <c:formatCode>General</c:formatCode>
                <c:ptCount val="16"/>
                <c:pt idx="0">
                  <c:v>18.5</c:v>
                </c:pt>
                <c:pt idx="1">
                  <c:v>14.3</c:v>
                </c:pt>
                <c:pt idx="2">
                  <c:v>26.3</c:v>
                </c:pt>
                <c:pt idx="3">
                  <c:v>13.6</c:v>
                </c:pt>
                <c:pt idx="4">
                  <c:v>21.1</c:v>
                </c:pt>
                <c:pt idx="5">
                  <c:v>21.1</c:v>
                </c:pt>
                <c:pt idx="6">
                  <c:v>25</c:v>
                </c:pt>
                <c:pt idx="7">
                  <c:v>22.7</c:v>
                </c:pt>
                <c:pt idx="8">
                  <c:v>22.7</c:v>
                </c:pt>
                <c:pt idx="9">
                  <c:v>22.7</c:v>
                </c:pt>
                <c:pt idx="10">
                  <c:v>45.8</c:v>
                </c:pt>
                <c:pt idx="11">
                  <c:v>45.8</c:v>
                </c:pt>
                <c:pt idx="12">
                  <c:v>40</c:v>
                </c:pt>
                <c:pt idx="13">
                  <c:v>37.9</c:v>
                </c:pt>
                <c:pt idx="14">
                  <c:v>0</c:v>
                </c:pt>
                <c:pt idx="15">
                  <c:v>32.299999999999997</c:v>
                </c:pt>
              </c:numCache>
            </c:numRef>
          </c:val>
          <c:smooth val="0"/>
        </c:ser>
        <c:dLbls>
          <c:showLegendKey val="0"/>
          <c:showVal val="0"/>
          <c:showCatName val="0"/>
          <c:showSerName val="0"/>
          <c:showPercent val="0"/>
          <c:showBubbleSize val="0"/>
        </c:dLbls>
        <c:marker val="1"/>
        <c:smooth val="0"/>
        <c:axId val="148440192"/>
        <c:axId val="148441728"/>
      </c:lineChart>
      <c:catAx>
        <c:axId val="148440192"/>
        <c:scaling>
          <c:orientation val="minMax"/>
        </c:scaling>
        <c:delete val="0"/>
        <c:axPos val="b"/>
        <c:numFmt formatCode="General" sourceLinked="1"/>
        <c:majorTickMark val="out"/>
        <c:minorTickMark val="none"/>
        <c:tickLblPos val="nextTo"/>
        <c:crossAx val="148441728"/>
        <c:crosses val="autoZero"/>
        <c:auto val="1"/>
        <c:lblAlgn val="ctr"/>
        <c:lblOffset val="100"/>
        <c:noMultiLvlLbl val="0"/>
      </c:catAx>
      <c:valAx>
        <c:axId val="14844172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8440192"/>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Positions held by women in senior management, 2012-2025 (Percentage)</a:t>
            </a:r>
            <a:endParaRPr lang="en-US" sz="1200" b="0"/>
          </a:p>
          <a:p>
            <a:pPr>
              <a:defRPr sz="1400">
                <a:latin typeface="Calibri"/>
                <a:ea typeface="Calibri"/>
                <a:cs typeface="Calibri"/>
              </a:defRPr>
            </a:pPr>
            <a:r>
              <a:rPr lang="en-US" sz="1200" b="0"/>
              <a:t>SDG ind 05_61: freq=Annual, prof_pos=Non-executive directors, sex=Females</a:t>
            </a:r>
          </a:p>
        </c:rich>
      </c:tx>
      <c:layout/>
      <c:overlay val="0"/>
    </c:title>
    <c:autoTitleDeleted val="0"/>
    <c:plotArea>
      <c:layout/>
      <c:lineChart>
        <c:grouping val="standard"/>
        <c:varyColors val="0"/>
        <c:ser>
          <c:idx val="0"/>
          <c:order val="0"/>
          <c:tx>
            <c:strRef>
              <c:f>'05_61'!$A$23</c:f>
              <c:strCache>
                <c:ptCount val="1"/>
                <c:pt idx="0">
                  <c:v>European Union - 27 countries (from 2020)</c:v>
                </c:pt>
              </c:strCache>
            </c:strRef>
          </c:tx>
          <c:cat>
            <c:numRef>
              <c:f>'05_61'!$B$22:$O$22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'05_61'!$B$23:$O$23</c:f>
              <c:numCache>
                <c:formatCode>General</c:formatCode>
                <c:ptCount val="14"/>
                <c:pt idx="0">
                  <c:v>16.8</c:v>
                </c:pt>
                <c:pt idx="1">
                  <c:v>19</c:v>
                </c:pt>
                <c:pt idx="2">
                  <c:v>21.3</c:v>
                </c:pt>
                <c:pt idx="3">
                  <c:v>23.9</c:v>
                </c:pt>
                <c:pt idx="4">
                  <c:v>25.6</c:v>
                </c:pt>
                <c:pt idx="5">
                  <c:v>27.5</c:v>
                </c:pt>
                <c:pt idx="6">
                  <c:v>28.6</c:v>
                </c:pt>
                <c:pt idx="7">
                  <c:v>30.8</c:v>
                </c:pt>
                <c:pt idx="8">
                  <c:v>31.9</c:v>
                </c:pt>
                <c:pt idx="9">
                  <c:v>33.200000000000003</c:v>
                </c:pt>
                <c:pt idx="10">
                  <c:v>34.799999999999997</c:v>
                </c:pt>
                <c:pt idx="11">
                  <c:v>36.299999999999997</c:v>
                </c:pt>
                <c:pt idx="12">
                  <c:v>37.200000000000003</c:v>
                </c:pt>
                <c:pt idx="13">
                  <c:v>38.200000000000003</c:v>
                </c:pt>
              </c:numCache>
            </c:numRef>
          </c:val>
          <c:smooth val="0"/>
        </c:ser>
        <c:ser>
          <c:idx val="1"/>
          <c:order val="1"/>
          <c:tx>
            <c:strRef>
              <c:f>'05_61'!$A$24</c:f>
              <c:strCache>
                <c:ptCount val="1"/>
                <c:pt idx="0">
                  <c:v>Netherlands</c:v>
                </c:pt>
              </c:strCache>
            </c:strRef>
          </c:tx>
          <c:cat>
            <c:numRef>
              <c:f>'05_61'!$B$22:$O$22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'05_61'!$B$24:$O$24</c:f>
              <c:numCache>
                <c:formatCode>General</c:formatCode>
                <c:ptCount val="14"/>
                <c:pt idx="0">
                  <c:v>21.7</c:v>
                </c:pt>
                <c:pt idx="1">
                  <c:v>25.9</c:v>
                </c:pt>
                <c:pt idx="2">
                  <c:v>25.9</c:v>
                </c:pt>
                <c:pt idx="3">
                  <c:v>26.6</c:v>
                </c:pt>
                <c:pt idx="4">
                  <c:v>29</c:v>
                </c:pt>
                <c:pt idx="5">
                  <c:v>31.1</c:v>
                </c:pt>
                <c:pt idx="6">
                  <c:v>31.7</c:v>
                </c:pt>
                <c:pt idx="7">
                  <c:v>34.700000000000003</c:v>
                </c:pt>
                <c:pt idx="8">
                  <c:v>37.6</c:v>
                </c:pt>
                <c:pt idx="9">
                  <c:v>38.6</c:v>
                </c:pt>
                <c:pt idx="10">
                  <c:v>42.6</c:v>
                </c:pt>
                <c:pt idx="11">
                  <c:v>42.4</c:v>
                </c:pt>
                <c:pt idx="12">
                  <c:v>43.1</c:v>
                </c:pt>
                <c:pt idx="13">
                  <c:v>44.5</c:v>
                </c:pt>
              </c:numCache>
            </c:numRef>
          </c:val>
          <c:smooth val="0"/>
        </c:ser>
        <c:ser>
          <c:idx val="2"/>
          <c:order val="2"/>
          <c:tx>
            <c:strRef>
              <c:f>'05_61'!$A$25</c:f>
              <c:strCache>
                <c:ptCount val="1"/>
                <c:pt idx="0">
                  <c:v>Poland</c:v>
                </c:pt>
              </c:strCache>
            </c:strRef>
          </c:tx>
          <c:cat>
            <c:numRef>
              <c:f>'05_61'!$B$22:$O$22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'05_61'!$B$25:$O$25</c:f>
              <c:numCache>
                <c:formatCode>General</c:formatCode>
                <c:ptCount val="14"/>
                <c:pt idx="0">
                  <c:v>11.8</c:v>
                </c:pt>
                <c:pt idx="1">
                  <c:v>12.3</c:v>
                </c:pt>
                <c:pt idx="2">
                  <c:v>14.6</c:v>
                </c:pt>
                <c:pt idx="3">
                  <c:v>19.5</c:v>
                </c:pt>
                <c:pt idx="4">
                  <c:v>18.899999999999999</c:v>
                </c:pt>
                <c:pt idx="5">
                  <c:v>20.2</c:v>
                </c:pt>
                <c:pt idx="6">
                  <c:v>21</c:v>
                </c:pt>
                <c:pt idx="7">
                  <c:v>23.5</c:v>
                </c:pt>
                <c:pt idx="8">
                  <c:v>22.8</c:v>
                </c:pt>
                <c:pt idx="9">
                  <c:v>24.7</c:v>
                </c:pt>
                <c:pt idx="10">
                  <c:v>24.2</c:v>
                </c:pt>
                <c:pt idx="11">
                  <c:v>27.2</c:v>
                </c:pt>
                <c:pt idx="12">
                  <c:v>23.4</c:v>
                </c:pt>
                <c:pt idx="13">
                  <c:v>29.5</c:v>
                </c:pt>
              </c:numCache>
            </c:numRef>
          </c:val>
          <c:smooth val="0"/>
        </c:ser>
        <c:ser>
          <c:idx val="3"/>
          <c:order val="3"/>
          <c:tx>
            <c:strRef>
              <c:f>'05_61'!$A$26</c:f>
              <c:strCache>
                <c:ptCount val="1"/>
                <c:pt idx="0">
                  <c:v>Serbia</c:v>
                </c:pt>
              </c:strCache>
            </c:strRef>
          </c:tx>
          <c:cat>
            <c:numRef>
              <c:f>'05_61'!$B$22:$O$22</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'05_61'!$B$26:$O$26</c:f>
              <c:numCache>
                <c:formatCode>General</c:formatCode>
                <c:ptCount val="14"/>
                <c:pt idx="0">
                  <c:v>19.100000000000001</c:v>
                </c:pt>
                <c:pt idx="1">
                  <c:v>17.899999999999999</c:v>
                </c:pt>
                <c:pt idx="2">
                  <c:v>15.2</c:v>
                </c:pt>
                <c:pt idx="3">
                  <c:v>21.8</c:v>
                </c:pt>
                <c:pt idx="4">
                  <c:v>20.3</c:v>
                </c:pt>
                <c:pt idx="5">
                  <c:v>19.399999999999999</c:v>
                </c:pt>
                <c:pt idx="6">
                  <c:v>21.7</c:v>
                </c:pt>
                <c:pt idx="7">
                  <c:v>15.5</c:v>
                </c:pt>
                <c:pt idx="8">
                  <c:v>22.6</c:v>
                </c:pt>
                <c:pt idx="9">
                  <c:v>23.7</c:v>
                </c:pt>
                <c:pt idx="10">
                  <c:v>19.100000000000001</c:v>
                </c:pt>
                <c:pt idx="11">
                  <c:v>19.5</c:v>
                </c:pt>
                <c:pt idx="12">
                  <c:v>0</c:v>
                </c:pt>
                <c:pt idx="13">
                  <c:v>0</c:v>
                </c:pt>
              </c:numCache>
            </c:numRef>
          </c:val>
          <c:smooth val="0"/>
        </c:ser>
        <c:dLbls>
          <c:showLegendKey val="0"/>
          <c:showVal val="0"/>
          <c:showCatName val="0"/>
          <c:showSerName val="0"/>
          <c:showPercent val="0"/>
          <c:showBubbleSize val="0"/>
        </c:dLbls>
        <c:marker val="1"/>
        <c:smooth val="0"/>
        <c:axId val="149255296"/>
        <c:axId val="149256832"/>
      </c:lineChart>
      <c:catAx>
        <c:axId val="149255296"/>
        <c:scaling>
          <c:orientation val="minMax"/>
        </c:scaling>
        <c:delete val="0"/>
        <c:axPos val="b"/>
        <c:numFmt formatCode="General" sourceLinked="1"/>
        <c:majorTickMark val="out"/>
        <c:minorTickMark val="none"/>
        <c:tickLblPos val="nextTo"/>
        <c:crossAx val="149256832"/>
        <c:crosses val="autoZero"/>
        <c:auto val="1"/>
        <c:lblAlgn val="ctr"/>
        <c:lblOffset val="100"/>
        <c:noMultiLvlLbl val="0"/>
      </c:catAx>
      <c:valAx>
        <c:axId val="1492568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9255296"/>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Severe material and social deprivation rate by age group and sex, 2015-2025 (Thousand persons)</a:t>
            </a:r>
            <a:endParaRPr lang="en-US" sz="1200" b="0"/>
          </a:p>
          <a:p>
            <a:pPr>
              <a:defRPr sz="1400">
                <a:latin typeface="Calibri"/>
                <a:ea typeface="Calibri"/>
                <a:cs typeface="Calibri"/>
              </a:defRPr>
            </a:pPr>
            <a:r>
              <a:rPr lang="en-US" sz="1200" b="0"/>
              <a:t>SDG ind 01_31: freq=Annual, age=Total, sex=Total</a:t>
            </a:r>
          </a:p>
        </c:rich>
      </c:tx>
      <c:layout/>
      <c:overlay val="0"/>
    </c:title>
    <c:autoTitleDeleted val="0"/>
    <c:plotArea>
      <c:layout/>
      <c:lineChart>
        <c:grouping val="standard"/>
        <c:varyColors val="0"/>
        <c:ser>
          <c:idx val="0"/>
          <c:order val="0"/>
          <c:tx>
            <c:strRef>
              <c:f>'01_31'!$A$34</c:f>
              <c:strCache>
                <c:ptCount val="1"/>
                <c:pt idx="0">
                  <c:v>European Union - 27 countries (from 2020)</c:v>
                </c:pt>
              </c:strCache>
            </c:strRef>
          </c:tx>
          <c:cat>
            <c:numRef>
              <c:f>'01_31'!$B$33:$L$33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'01_31'!$B$34:$L$34</c:f>
              <c:numCache>
                <c:formatCode>General</c:formatCode>
                <c:ptCount val="11"/>
                <c:pt idx="0">
                  <c:v>40925</c:v>
                </c:pt>
                <c:pt idx="1">
                  <c:v>37943</c:v>
                </c:pt>
                <c:pt idx="2">
                  <c:v>33044</c:v>
                </c:pt>
                <c:pt idx="3">
                  <c:v>30202</c:v>
                </c:pt>
                <c:pt idx="4">
                  <c:v>27973</c:v>
                </c:pt>
                <c:pt idx="5">
                  <c:v>28658</c:v>
                </c:pt>
                <c:pt idx="6">
                  <c:v>26859</c:v>
                </c:pt>
                <c:pt idx="7">
                  <c:v>28483</c:v>
                </c:pt>
                <c:pt idx="8">
                  <c:v>29295</c:v>
                </c:pt>
                <c:pt idx="9">
                  <c:v>27501</c:v>
                </c:pt>
                <c:pt idx="10">
                  <c:v>0</c:v>
                </c:pt>
              </c:numCache>
            </c:numRef>
          </c:val>
          <c:smooth val="0"/>
        </c:ser>
        <c:ser>
          <c:idx val="1"/>
          <c:order val="1"/>
          <c:tx>
            <c:strRef>
              <c:f>'01_31'!$A$35</c:f>
              <c:strCache>
                <c:ptCount val="1"/>
                <c:pt idx="0">
                  <c:v>Netherlands</c:v>
                </c:pt>
              </c:strCache>
            </c:strRef>
          </c:tx>
          <c:cat>
            <c:numRef>
              <c:f>'01_31'!$B$33:$L$33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'01_31'!$B$35:$L$35</c:f>
              <c:numCache>
                <c:formatCode>General</c:formatCode>
                <c:ptCount val="11"/>
                <c:pt idx="0">
                  <c:v>531</c:v>
                </c:pt>
                <c:pt idx="1">
                  <c:v>400</c:v>
                </c:pt>
                <c:pt idx="2">
                  <c:v>403</c:v>
                </c:pt>
                <c:pt idx="3">
                  <c:v>405</c:v>
                </c:pt>
                <c:pt idx="4">
                  <c:v>430</c:v>
                </c:pt>
                <c:pt idx="5">
                  <c:v>347</c:v>
                </c:pt>
                <c:pt idx="6">
                  <c:v>329</c:v>
                </c:pt>
                <c:pt idx="7">
                  <c:v>388</c:v>
                </c:pt>
                <c:pt idx="8">
                  <c:v>422</c:v>
                </c:pt>
                <c:pt idx="9">
                  <c:v>488</c:v>
                </c:pt>
                <c:pt idx="10">
                  <c:v>412</c:v>
                </c:pt>
              </c:numCache>
            </c:numRef>
          </c:val>
          <c:smooth val="0"/>
        </c:ser>
        <c:ser>
          <c:idx val="2"/>
          <c:order val="2"/>
          <c:tx>
            <c:strRef>
              <c:f>'01_31'!$A$36</c:f>
              <c:strCache>
                <c:ptCount val="1"/>
                <c:pt idx="0">
                  <c:v>Poland</c:v>
                </c:pt>
              </c:strCache>
            </c:strRef>
          </c:tx>
          <c:cat>
            <c:numRef>
              <c:f>'01_31'!$B$33:$L$33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'01_31'!$B$36:$L$36</c:f>
              <c:numCache>
                <c:formatCode>General</c:formatCode>
                <c:ptCount val="11"/>
                <c:pt idx="0">
                  <c:v>2643</c:v>
                </c:pt>
                <c:pt idx="1">
                  <c:v>1782</c:v>
                </c:pt>
                <c:pt idx="2">
                  <c:v>1739</c:v>
                </c:pt>
                <c:pt idx="3">
                  <c:v>1419</c:v>
                </c:pt>
                <c:pt idx="4">
                  <c:v>1072</c:v>
                </c:pt>
                <c:pt idx="5">
                  <c:v>823</c:v>
                </c:pt>
                <c:pt idx="6">
                  <c:v>922</c:v>
                </c:pt>
                <c:pt idx="7">
                  <c:v>851</c:v>
                </c:pt>
                <c:pt idx="8">
                  <c:v>870</c:v>
                </c:pt>
                <c:pt idx="9">
                  <c:v>678</c:v>
                </c:pt>
                <c:pt idx="10">
                  <c:v>582</c:v>
                </c:pt>
              </c:numCache>
            </c:numRef>
          </c:val>
          <c:smooth val="0"/>
        </c:ser>
        <c:ser>
          <c:idx val="3"/>
          <c:order val="3"/>
          <c:tx>
            <c:strRef>
              <c:f>'01_31'!$A$37</c:f>
              <c:strCache>
                <c:ptCount val="1"/>
                <c:pt idx="0">
                  <c:v>Serbia</c:v>
                </c:pt>
              </c:strCache>
            </c:strRef>
          </c:tx>
          <c:cat>
            <c:numRef>
              <c:f>'01_31'!$B$33:$L$33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'01_31'!$B$37:$L$37</c:f>
              <c:numCache>
                <c:formatCode>General</c:formatCode>
                <c:ptCount val="11"/>
                <c:pt idx="0">
                  <c:v>1747</c:v>
                </c:pt>
                <c:pt idx="1">
                  <c:v>0</c:v>
                </c:pt>
                <c:pt idx="2">
                  <c:v>1578</c:v>
                </c:pt>
                <c:pt idx="3">
                  <c:v>1198</c:v>
                </c:pt>
                <c:pt idx="4">
                  <c:v>1000</c:v>
                </c:pt>
                <c:pt idx="5">
                  <c:v>1022</c:v>
                </c:pt>
                <c:pt idx="6">
                  <c:v>947</c:v>
                </c:pt>
                <c:pt idx="7">
                  <c:v>979</c:v>
                </c:pt>
                <c:pt idx="8">
                  <c:v>885</c:v>
                </c:pt>
                <c:pt idx="9">
                  <c:v>665</c:v>
                </c:pt>
                <c:pt idx="10">
                  <c:v>0</c:v>
                </c:pt>
              </c:numCache>
            </c:numRef>
          </c:val>
          <c:smooth val="0"/>
        </c:ser>
        <c:dLbls>
          <c:showLegendKey val="0"/>
          <c:showVal val="0"/>
          <c:showCatName val="0"/>
          <c:showSerName val="0"/>
          <c:showPercent val="0"/>
          <c:showBubbleSize val="0"/>
        </c:dLbls>
        <c:marker val="1"/>
        <c:smooth val="0"/>
        <c:axId val="116530560"/>
        <c:axId val="116536448"/>
      </c:lineChart>
      <c:catAx>
        <c:axId val="116530560"/>
        <c:scaling>
          <c:orientation val="minMax"/>
        </c:scaling>
        <c:delete val="0"/>
        <c:axPos val="b"/>
        <c:numFmt formatCode="General" sourceLinked="1"/>
        <c:majorTickMark val="out"/>
        <c:minorTickMark val="none"/>
        <c:tickLblPos val="nextTo"/>
        <c:crossAx val="116536448"/>
        <c:crosses val="autoZero"/>
        <c:auto val="1"/>
        <c:lblAlgn val="ctr"/>
        <c:lblOffset val="100"/>
        <c:noMultiLvlLbl val="0"/>
      </c:catAx>
      <c:valAx>
        <c:axId val="1165364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6530560"/>
        <c:crosses val="autoZero"/>
        <c:crossBetween val="between"/>
      </c:valAx>
    </c:plotArea>
    <c:legend>
      <c:legendPos val="b"/>
      <c:layout/>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Positions held by women in senior management, 2012-2025 (Percentage)</a:t>
            </a:r>
            <a:endParaRPr lang="en-US" sz="1200" b="0"/>
          </a:p>
          <a:p>
            <a:pPr>
              <a:defRPr sz="1400">
                <a:latin typeface="Calibri"/>
                <a:ea typeface="Calibri"/>
                <a:cs typeface="Calibri"/>
              </a:defRPr>
            </a:pPr>
            <a:r>
              <a:rPr lang="en-US" sz="1200" b="0"/>
              <a:t>SDG ind 05_61: freq=Annual, prof_pos=Non-executives and executive directors, sex=Females</a:t>
            </a:r>
          </a:p>
        </c:rich>
      </c:tx>
      <c:layout/>
      <c:overlay val="0"/>
    </c:title>
    <c:autoTitleDeleted val="0"/>
    <c:plotArea>
      <c:layout/>
      <c:lineChart>
        <c:grouping val="standard"/>
        <c:varyColors val="0"/>
        <c:ser>
          <c:idx val="0"/>
          <c:order val="0"/>
          <c:tx>
            <c:strRef>
              <c:f>'05_61'!$A$34</c:f>
              <c:strCache>
                <c:ptCount val="1"/>
                <c:pt idx="0">
                  <c:v>European Union - 27 countries (from 2020)</c:v>
                </c:pt>
              </c:strCache>
            </c:strRef>
          </c:tx>
          <c:cat>
            <c:numRef>
              <c:f>'05_61'!$B$33:$O$33</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'05_61'!$B$34:$O$34</c:f>
              <c:numCache>
                <c:formatCode>General</c:formatCode>
                <c:ptCount val="14"/>
                <c:pt idx="0">
                  <c:v>14.7</c:v>
                </c:pt>
                <c:pt idx="1">
                  <c:v>16.3</c:v>
                </c:pt>
                <c:pt idx="2">
                  <c:v>18.2</c:v>
                </c:pt>
                <c:pt idx="3">
                  <c:v>20.399999999999999</c:v>
                </c:pt>
                <c:pt idx="4">
                  <c:v>22.2</c:v>
                </c:pt>
                <c:pt idx="5">
                  <c:v>23.6</c:v>
                </c:pt>
                <c:pt idx="6">
                  <c:v>24.7</c:v>
                </c:pt>
                <c:pt idx="7">
                  <c:v>26.7</c:v>
                </c:pt>
                <c:pt idx="8">
                  <c:v>27.7</c:v>
                </c:pt>
                <c:pt idx="9">
                  <c:v>28.8</c:v>
                </c:pt>
                <c:pt idx="10">
                  <c:v>30.3</c:v>
                </c:pt>
                <c:pt idx="11">
                  <c:v>31.8</c:v>
                </c:pt>
                <c:pt idx="12">
                  <c:v>32.6</c:v>
                </c:pt>
                <c:pt idx="13">
                  <c:v>33.6</c:v>
                </c:pt>
              </c:numCache>
            </c:numRef>
          </c:val>
          <c:smooth val="0"/>
        </c:ser>
        <c:ser>
          <c:idx val="1"/>
          <c:order val="1"/>
          <c:tx>
            <c:strRef>
              <c:f>'05_61'!$A$35</c:f>
              <c:strCache>
                <c:ptCount val="1"/>
                <c:pt idx="0">
                  <c:v>Netherlands</c:v>
                </c:pt>
              </c:strCache>
            </c:strRef>
          </c:tx>
          <c:cat>
            <c:numRef>
              <c:f>'05_61'!$B$33:$O$33</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'05_61'!$B$35:$O$35</c:f>
              <c:numCache>
                <c:formatCode>General</c:formatCode>
                <c:ptCount val="14"/>
                <c:pt idx="0">
                  <c:v>16.899999999999999</c:v>
                </c:pt>
                <c:pt idx="1">
                  <c:v>19.7</c:v>
                </c:pt>
                <c:pt idx="2">
                  <c:v>20.3</c:v>
                </c:pt>
                <c:pt idx="3">
                  <c:v>22.4</c:v>
                </c:pt>
                <c:pt idx="4">
                  <c:v>23</c:v>
                </c:pt>
                <c:pt idx="5">
                  <c:v>24.6</c:v>
                </c:pt>
                <c:pt idx="6">
                  <c:v>25.5</c:v>
                </c:pt>
                <c:pt idx="7">
                  <c:v>27.1</c:v>
                </c:pt>
                <c:pt idx="8">
                  <c:v>31.7</c:v>
                </c:pt>
                <c:pt idx="9">
                  <c:v>32.700000000000003</c:v>
                </c:pt>
                <c:pt idx="10">
                  <c:v>35.799999999999997</c:v>
                </c:pt>
                <c:pt idx="11">
                  <c:v>36.6</c:v>
                </c:pt>
                <c:pt idx="12">
                  <c:v>38.5</c:v>
                </c:pt>
                <c:pt idx="13">
                  <c:v>40.1</c:v>
                </c:pt>
              </c:numCache>
            </c:numRef>
          </c:val>
          <c:smooth val="0"/>
        </c:ser>
        <c:ser>
          <c:idx val="2"/>
          <c:order val="2"/>
          <c:tx>
            <c:strRef>
              <c:f>'05_61'!$A$36</c:f>
              <c:strCache>
                <c:ptCount val="1"/>
                <c:pt idx="0">
                  <c:v>Poland</c:v>
                </c:pt>
              </c:strCache>
            </c:strRef>
          </c:tx>
          <c:cat>
            <c:numRef>
              <c:f>'05_61'!$B$33:$O$33</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'05_61'!$B$36:$O$36</c:f>
              <c:numCache>
                <c:formatCode>General</c:formatCode>
                <c:ptCount val="14"/>
                <c:pt idx="0">
                  <c:v>9.1</c:v>
                </c:pt>
                <c:pt idx="1">
                  <c:v>9.1</c:v>
                </c:pt>
                <c:pt idx="2">
                  <c:v>10.4</c:v>
                </c:pt>
                <c:pt idx="3">
                  <c:v>15.5</c:v>
                </c:pt>
                <c:pt idx="4">
                  <c:v>15.6</c:v>
                </c:pt>
                <c:pt idx="5">
                  <c:v>17.3</c:v>
                </c:pt>
                <c:pt idx="6">
                  <c:v>17.600000000000001</c:v>
                </c:pt>
                <c:pt idx="7">
                  <c:v>19.3</c:v>
                </c:pt>
                <c:pt idx="8">
                  <c:v>19.600000000000001</c:v>
                </c:pt>
                <c:pt idx="9">
                  <c:v>20.7</c:v>
                </c:pt>
                <c:pt idx="10">
                  <c:v>19.899999999999999</c:v>
                </c:pt>
                <c:pt idx="11">
                  <c:v>22.3</c:v>
                </c:pt>
                <c:pt idx="12">
                  <c:v>20.3</c:v>
                </c:pt>
                <c:pt idx="13">
                  <c:v>23</c:v>
                </c:pt>
              </c:numCache>
            </c:numRef>
          </c:val>
          <c:smooth val="0"/>
        </c:ser>
        <c:ser>
          <c:idx val="3"/>
          <c:order val="3"/>
          <c:tx>
            <c:strRef>
              <c:f>'05_61'!$A$37</c:f>
              <c:strCache>
                <c:ptCount val="1"/>
                <c:pt idx="0">
                  <c:v>Serbia</c:v>
                </c:pt>
              </c:strCache>
            </c:strRef>
          </c:tx>
          <c:cat>
            <c:numRef>
              <c:f>'05_61'!$B$33:$O$33</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'05_61'!$B$37:$O$37</c:f>
              <c:numCache>
                <c:formatCode>General</c:formatCode>
                <c:ptCount val="14"/>
                <c:pt idx="0">
                  <c:v>18.3</c:v>
                </c:pt>
                <c:pt idx="1">
                  <c:v>19.2</c:v>
                </c:pt>
                <c:pt idx="2">
                  <c:v>17.5</c:v>
                </c:pt>
                <c:pt idx="3">
                  <c:v>24.6</c:v>
                </c:pt>
                <c:pt idx="4">
                  <c:v>22.4</c:v>
                </c:pt>
                <c:pt idx="5">
                  <c:v>19.399999999999999</c:v>
                </c:pt>
                <c:pt idx="6">
                  <c:v>21</c:v>
                </c:pt>
                <c:pt idx="7">
                  <c:v>16.100000000000001</c:v>
                </c:pt>
                <c:pt idx="8">
                  <c:v>26.5</c:v>
                </c:pt>
                <c:pt idx="9">
                  <c:v>27.4</c:v>
                </c:pt>
                <c:pt idx="10">
                  <c:v>25.3</c:v>
                </c:pt>
                <c:pt idx="11">
                  <c:v>22.5</c:v>
                </c:pt>
                <c:pt idx="12">
                  <c:v>0</c:v>
                </c:pt>
                <c:pt idx="13">
                  <c:v>0</c:v>
                </c:pt>
              </c:numCache>
            </c:numRef>
          </c:val>
          <c:smooth val="0"/>
        </c:ser>
        <c:dLbls>
          <c:showLegendKey val="0"/>
          <c:showVal val="0"/>
          <c:showCatName val="0"/>
          <c:showSerName val="0"/>
          <c:showPercent val="0"/>
          <c:showBubbleSize val="0"/>
        </c:dLbls>
        <c:marker val="1"/>
        <c:smooth val="0"/>
        <c:axId val="150008960"/>
        <c:axId val="150010496"/>
      </c:lineChart>
      <c:catAx>
        <c:axId val="150008960"/>
        <c:scaling>
          <c:orientation val="minMax"/>
        </c:scaling>
        <c:delete val="0"/>
        <c:axPos val="b"/>
        <c:numFmt formatCode="General" sourceLinked="1"/>
        <c:majorTickMark val="out"/>
        <c:minorTickMark val="none"/>
        <c:tickLblPos val="nextTo"/>
        <c:crossAx val="150010496"/>
        <c:crosses val="autoZero"/>
        <c:auto val="1"/>
        <c:lblAlgn val="ctr"/>
        <c:lblOffset val="100"/>
        <c:noMultiLvlLbl val="0"/>
      </c:catAx>
      <c:valAx>
        <c:axId val="15001049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50008960"/>
        <c:crosses val="autoZero"/>
        <c:crossBetween val="between"/>
      </c:valAx>
    </c:plotArea>
    <c:legend>
      <c:legendPos val="b"/>
      <c:layout/>
      <c:overlay val="0"/>
    </c:legend>
    <c:plotVisOnly val="1"/>
    <c:dispBlanksAs val="gap"/>
    <c:showDLblsOverMax val="0"/>
  </c:chart>
  <c:spPr>
    <a:ln>
      <a:solidFill>
        <a:srgbClr val="FF3A21"/>
      </a:solidFill>
      <a:prstDash val="solid"/>
    </a:ln>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having neither a bath, nor a shower, nor indoor flushing toilet in their household by poverty status, 2010-2023 (Percentage)</a:t>
            </a:r>
            <a:endParaRPr lang="en-US" sz="1200" b="0"/>
          </a:p>
          <a:p>
            <a:pPr>
              <a:defRPr sz="1400">
                <a:latin typeface="Calibri"/>
                <a:ea typeface="Calibri"/>
                <a:cs typeface="Calibri"/>
              </a:defRPr>
            </a:pPr>
            <a:r>
              <a:rPr lang="en-US" sz="1200" b="0"/>
              <a:t>SDG ind 06_10: freq=Annual, hhtype=Total, incgrp=Total, sex=Total, age=Total</a:t>
            </a:r>
          </a:p>
        </c:rich>
      </c:tx>
      <c:layout/>
      <c:overlay val="0"/>
    </c:title>
    <c:autoTitleDeleted val="0"/>
    <c:plotArea>
      <c:layout/>
      <c:lineChart>
        <c:grouping val="standard"/>
        <c:varyColors val="0"/>
        <c:ser>
          <c:idx val="0"/>
          <c:order val="0"/>
          <c:tx>
            <c:strRef>
              <c:f>'06_10'!$A$23</c:f>
              <c:strCache>
                <c:ptCount val="1"/>
                <c:pt idx="0">
                  <c:v>European Union - 27 countries (from 2020)</c:v>
                </c:pt>
              </c:strCache>
            </c:strRef>
          </c:tx>
          <c:cat>
            <c:numRef>
              <c:f>'06_10'!$B$22:$M$22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'06_10'!$B$23:$M$23</c:f>
              <c:numCache>
                <c:formatCode>General</c:formatCode>
                <c:ptCount val="12"/>
                <c:pt idx="0">
                  <c:v>2.9</c:v>
                </c:pt>
                <c:pt idx="1">
                  <c:v>2.7</c:v>
                </c:pt>
                <c:pt idx="2">
                  <c:v>2.6</c:v>
                </c:pt>
                <c:pt idx="3">
                  <c:v>2.4</c:v>
                </c:pt>
                <c:pt idx="4">
                  <c:v>2.2999999999999998</c:v>
                </c:pt>
                <c:pt idx="5">
                  <c:v>2.2000000000000002</c:v>
                </c:pt>
                <c:pt idx="6">
                  <c:v>2.1</c:v>
                </c:pt>
                <c:pt idx="7">
                  <c:v>2</c:v>
                </c:pt>
                <c:pt idx="8">
                  <c:v>1.8</c:v>
                </c:pt>
                <c:pt idx="9">
                  <c:v>1.6</c:v>
                </c:pt>
                <c:pt idx="10">
                  <c:v>1.5</c:v>
                </c:pt>
                <c:pt idx="11">
                  <c:v>0</c:v>
                </c:pt>
              </c:numCache>
            </c:numRef>
          </c:val>
          <c:smooth val="0"/>
        </c:ser>
        <c:ser>
          <c:idx val="1"/>
          <c:order val="1"/>
          <c:tx>
            <c:strRef>
              <c:f>'06_10'!$A$24</c:f>
              <c:strCache>
                <c:ptCount val="1"/>
                <c:pt idx="0">
                  <c:v>Netherlands</c:v>
                </c:pt>
              </c:strCache>
            </c:strRef>
          </c:tx>
          <c:cat>
            <c:numRef>
              <c:f>'06_10'!$B$22:$M$22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'06_10'!$B$24:$M$24</c:f>
              <c:numCache>
                <c:formatCode>General</c:formatCode>
                <c:ptCount val="12"/>
                <c:pt idx="0">
                  <c:v>0</c:v>
                </c:pt>
                <c:pt idx="1">
                  <c:v>0</c:v>
                </c:pt>
                <c:pt idx="2">
                  <c:v>0</c:v>
                </c:pt>
                <c:pt idx="3">
                  <c:v>0</c:v>
                </c:pt>
                <c:pt idx="4">
                  <c:v>0</c:v>
                </c:pt>
                <c:pt idx="5">
                  <c:v>0</c:v>
                </c:pt>
                <c:pt idx="6">
                  <c:v>0.1</c:v>
                </c:pt>
                <c:pt idx="7">
                  <c:v>0.1</c:v>
                </c:pt>
                <c:pt idx="8">
                  <c:v>0</c:v>
                </c:pt>
                <c:pt idx="9">
                  <c:v>0</c:v>
                </c:pt>
                <c:pt idx="10">
                  <c:v>0</c:v>
                </c:pt>
                <c:pt idx="11">
                  <c:v>0</c:v>
                </c:pt>
              </c:numCache>
            </c:numRef>
          </c:val>
          <c:smooth val="0"/>
        </c:ser>
        <c:ser>
          <c:idx val="2"/>
          <c:order val="2"/>
          <c:tx>
            <c:strRef>
              <c:f>'06_10'!$A$25</c:f>
              <c:strCache>
                <c:ptCount val="1"/>
                <c:pt idx="0">
                  <c:v>Poland</c:v>
                </c:pt>
              </c:strCache>
            </c:strRef>
          </c:tx>
          <c:cat>
            <c:numRef>
              <c:f>'06_10'!$B$22:$M$22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'06_10'!$B$25:$M$25</c:f>
              <c:numCache>
                <c:formatCode>General</c:formatCode>
                <c:ptCount val="12"/>
                <c:pt idx="0">
                  <c:v>3.8</c:v>
                </c:pt>
                <c:pt idx="1">
                  <c:v>3.7</c:v>
                </c:pt>
                <c:pt idx="2">
                  <c:v>3.3</c:v>
                </c:pt>
                <c:pt idx="3">
                  <c:v>3</c:v>
                </c:pt>
                <c:pt idx="4">
                  <c:v>2.9</c:v>
                </c:pt>
                <c:pt idx="5">
                  <c:v>2.6</c:v>
                </c:pt>
                <c:pt idx="6">
                  <c:v>2.2999999999999998</c:v>
                </c:pt>
                <c:pt idx="7">
                  <c:v>2.4</c:v>
                </c:pt>
                <c:pt idx="8">
                  <c:v>2</c:v>
                </c:pt>
                <c:pt idx="9">
                  <c:v>1.6</c:v>
                </c:pt>
                <c:pt idx="10">
                  <c:v>1.3</c:v>
                </c:pt>
                <c:pt idx="11">
                  <c:v>0.5</c:v>
                </c:pt>
              </c:numCache>
            </c:numRef>
          </c:val>
          <c:smooth val="0"/>
        </c:ser>
        <c:ser>
          <c:idx val="3"/>
          <c:order val="3"/>
          <c:tx>
            <c:strRef>
              <c:f>'06_10'!$A$26</c:f>
              <c:strCache>
                <c:ptCount val="1"/>
                <c:pt idx="0">
                  <c:v>Serbia</c:v>
                </c:pt>
              </c:strCache>
            </c:strRef>
          </c:tx>
          <c:cat>
            <c:numRef>
              <c:f>'06_10'!$B$22:$M$22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'06_10'!$B$26:$M$26</c:f>
              <c:numCache>
                <c:formatCode>General</c:formatCode>
                <c:ptCount val="12"/>
                <c:pt idx="0">
                  <c:v>0</c:v>
                </c:pt>
                <c:pt idx="1">
                  <c:v>0</c:v>
                </c:pt>
                <c:pt idx="2">
                  <c:v>0</c:v>
                </c:pt>
                <c:pt idx="3">
                  <c:v>4</c:v>
                </c:pt>
                <c:pt idx="4">
                  <c:v>3.4</c:v>
                </c:pt>
                <c:pt idx="5">
                  <c:v>3.5</c:v>
                </c:pt>
                <c:pt idx="6">
                  <c:v>3.4</c:v>
                </c:pt>
                <c:pt idx="7">
                  <c:v>3.2</c:v>
                </c:pt>
                <c:pt idx="8">
                  <c:v>2.2999999999999998</c:v>
                </c:pt>
                <c:pt idx="9">
                  <c:v>2.4</c:v>
                </c:pt>
                <c:pt idx="10">
                  <c:v>1.8</c:v>
                </c:pt>
                <c:pt idx="11">
                  <c:v>0</c:v>
                </c:pt>
              </c:numCache>
            </c:numRef>
          </c:val>
          <c:smooth val="0"/>
        </c:ser>
        <c:dLbls>
          <c:showLegendKey val="0"/>
          <c:showVal val="0"/>
          <c:showCatName val="0"/>
          <c:showSerName val="0"/>
          <c:showPercent val="0"/>
          <c:showBubbleSize val="0"/>
        </c:dLbls>
        <c:marker val="1"/>
        <c:smooth val="0"/>
        <c:axId val="145233024"/>
        <c:axId val="145248640"/>
      </c:lineChart>
      <c:catAx>
        <c:axId val="145233024"/>
        <c:scaling>
          <c:orientation val="minMax"/>
        </c:scaling>
        <c:delete val="0"/>
        <c:axPos val="b"/>
        <c:numFmt formatCode="General" sourceLinked="1"/>
        <c:majorTickMark val="out"/>
        <c:minorTickMark val="none"/>
        <c:tickLblPos val="nextTo"/>
        <c:crossAx val="145248640"/>
        <c:crosses val="autoZero"/>
        <c:auto val="1"/>
        <c:lblAlgn val="ctr"/>
        <c:lblOffset val="100"/>
        <c:noMultiLvlLbl val="0"/>
      </c:catAx>
      <c:valAx>
        <c:axId val="1452486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5233024"/>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having neither a bath, nor a shower, nor indoor flushing toilet in their household by poverty status, 2010-2023 (Percentage)</a:t>
            </a:r>
            <a:endParaRPr lang="en-US" sz="1200" b="0"/>
          </a:p>
          <a:p>
            <a:pPr>
              <a:defRPr sz="1400">
                <a:latin typeface="Calibri"/>
                <a:ea typeface="Calibri"/>
                <a:cs typeface="Calibri"/>
              </a:defRPr>
            </a:pPr>
            <a:r>
              <a:rPr lang="en-US" sz="1200" b="0"/>
              <a:t>SDG ind 06_10: freq=Annual, hhtype=Total, incgrp=Below 60% of median equivalised income, sex=Total, age=Total</a:t>
            </a:r>
          </a:p>
        </c:rich>
      </c:tx>
      <c:layout/>
      <c:overlay val="0"/>
    </c:title>
    <c:autoTitleDeleted val="0"/>
    <c:plotArea>
      <c:layout/>
      <c:lineChart>
        <c:grouping val="standard"/>
        <c:varyColors val="0"/>
        <c:ser>
          <c:idx val="0"/>
          <c:order val="0"/>
          <c:tx>
            <c:strRef>
              <c:f>'06_10'!$A$34</c:f>
              <c:strCache>
                <c:ptCount val="1"/>
                <c:pt idx="0">
                  <c:v>European Union - 27 countries (from 2020)</c:v>
                </c:pt>
              </c:strCache>
            </c:strRef>
          </c:tx>
          <c:cat>
            <c:numRef>
              <c:f>'06_10'!$B$33:$M$33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'06_10'!$B$34:$M$34</c:f>
              <c:numCache>
                <c:formatCode>General</c:formatCode>
                <c:ptCount val="12"/>
                <c:pt idx="0">
                  <c:v>8</c:v>
                </c:pt>
                <c:pt idx="1">
                  <c:v>7.5</c:v>
                </c:pt>
                <c:pt idx="2">
                  <c:v>7.2</c:v>
                </c:pt>
                <c:pt idx="3">
                  <c:v>7.1</c:v>
                </c:pt>
                <c:pt idx="4">
                  <c:v>6.8</c:v>
                </c:pt>
                <c:pt idx="5">
                  <c:v>6.8</c:v>
                </c:pt>
                <c:pt idx="6">
                  <c:v>6.4</c:v>
                </c:pt>
                <c:pt idx="7">
                  <c:v>6</c:v>
                </c:pt>
                <c:pt idx="8">
                  <c:v>5.9</c:v>
                </c:pt>
                <c:pt idx="9">
                  <c:v>5.7</c:v>
                </c:pt>
                <c:pt idx="10">
                  <c:v>5.0999999999999996</c:v>
                </c:pt>
                <c:pt idx="11">
                  <c:v>0</c:v>
                </c:pt>
              </c:numCache>
            </c:numRef>
          </c:val>
          <c:smooth val="0"/>
        </c:ser>
        <c:ser>
          <c:idx val="1"/>
          <c:order val="1"/>
          <c:tx>
            <c:strRef>
              <c:f>'06_10'!$A$35</c:f>
              <c:strCache>
                <c:ptCount val="1"/>
                <c:pt idx="0">
                  <c:v>Netherlands</c:v>
                </c:pt>
              </c:strCache>
            </c:strRef>
          </c:tx>
          <c:cat>
            <c:numRef>
              <c:f>'06_10'!$B$33:$M$33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'06_10'!$B$35:$M$35</c:f>
              <c:numCache>
                <c:formatCode>General</c:formatCode>
                <c:ptCount val="12"/>
                <c:pt idx="0">
                  <c:v>0</c:v>
                </c:pt>
                <c:pt idx="1">
                  <c:v>0</c:v>
                </c:pt>
                <c:pt idx="2">
                  <c:v>0</c:v>
                </c:pt>
                <c:pt idx="3">
                  <c:v>0</c:v>
                </c:pt>
                <c:pt idx="4">
                  <c:v>0</c:v>
                </c:pt>
                <c:pt idx="5">
                  <c:v>0.2</c:v>
                </c:pt>
                <c:pt idx="6">
                  <c:v>0.2</c:v>
                </c:pt>
                <c:pt idx="7">
                  <c:v>0.4</c:v>
                </c:pt>
                <c:pt idx="8">
                  <c:v>0</c:v>
                </c:pt>
                <c:pt idx="9">
                  <c:v>0.1</c:v>
                </c:pt>
                <c:pt idx="10">
                  <c:v>0.1</c:v>
                </c:pt>
                <c:pt idx="11">
                  <c:v>0</c:v>
                </c:pt>
              </c:numCache>
            </c:numRef>
          </c:val>
          <c:smooth val="0"/>
        </c:ser>
        <c:ser>
          <c:idx val="2"/>
          <c:order val="2"/>
          <c:tx>
            <c:strRef>
              <c:f>'06_10'!$A$36</c:f>
              <c:strCache>
                <c:ptCount val="1"/>
                <c:pt idx="0">
                  <c:v>Poland</c:v>
                </c:pt>
              </c:strCache>
            </c:strRef>
          </c:tx>
          <c:cat>
            <c:numRef>
              <c:f>'06_10'!$B$33:$M$33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'06_10'!$B$36:$M$36</c:f>
              <c:numCache>
                <c:formatCode>General</c:formatCode>
                <c:ptCount val="12"/>
                <c:pt idx="0">
                  <c:v>11</c:v>
                </c:pt>
                <c:pt idx="1">
                  <c:v>10.1</c:v>
                </c:pt>
                <c:pt idx="2">
                  <c:v>10.7</c:v>
                </c:pt>
                <c:pt idx="3">
                  <c:v>9.6</c:v>
                </c:pt>
                <c:pt idx="4">
                  <c:v>9</c:v>
                </c:pt>
                <c:pt idx="5">
                  <c:v>7.9</c:v>
                </c:pt>
                <c:pt idx="6">
                  <c:v>6.9</c:v>
                </c:pt>
                <c:pt idx="7">
                  <c:v>7.1</c:v>
                </c:pt>
                <c:pt idx="8">
                  <c:v>6.8</c:v>
                </c:pt>
                <c:pt idx="9">
                  <c:v>6</c:v>
                </c:pt>
                <c:pt idx="10">
                  <c:v>5.0999999999999996</c:v>
                </c:pt>
                <c:pt idx="11">
                  <c:v>1.6</c:v>
                </c:pt>
              </c:numCache>
            </c:numRef>
          </c:val>
          <c:smooth val="0"/>
        </c:ser>
        <c:ser>
          <c:idx val="3"/>
          <c:order val="3"/>
          <c:tx>
            <c:strRef>
              <c:f>'06_10'!$A$37</c:f>
              <c:strCache>
                <c:ptCount val="1"/>
                <c:pt idx="0">
                  <c:v>Serbia</c:v>
                </c:pt>
              </c:strCache>
            </c:strRef>
          </c:tx>
          <c:cat>
            <c:numRef>
              <c:f>'06_10'!$B$33:$M$33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'06_10'!$B$37:$M$37</c:f>
              <c:numCache>
                <c:formatCode>General</c:formatCode>
                <c:ptCount val="12"/>
                <c:pt idx="0">
                  <c:v>0</c:v>
                </c:pt>
                <c:pt idx="1">
                  <c:v>0</c:v>
                </c:pt>
                <c:pt idx="2">
                  <c:v>0</c:v>
                </c:pt>
                <c:pt idx="3">
                  <c:v>11.3</c:v>
                </c:pt>
                <c:pt idx="4">
                  <c:v>8.1</c:v>
                </c:pt>
                <c:pt idx="5">
                  <c:v>8.5</c:v>
                </c:pt>
                <c:pt idx="6">
                  <c:v>9.1999999999999993</c:v>
                </c:pt>
                <c:pt idx="7">
                  <c:v>9.9</c:v>
                </c:pt>
                <c:pt idx="8">
                  <c:v>7.7</c:v>
                </c:pt>
                <c:pt idx="9">
                  <c:v>8.4</c:v>
                </c:pt>
                <c:pt idx="10">
                  <c:v>5.9</c:v>
                </c:pt>
                <c:pt idx="11">
                  <c:v>0</c:v>
                </c:pt>
              </c:numCache>
            </c:numRef>
          </c:val>
          <c:smooth val="0"/>
        </c:ser>
        <c:dLbls>
          <c:showLegendKey val="0"/>
          <c:showVal val="0"/>
          <c:showCatName val="0"/>
          <c:showSerName val="0"/>
          <c:showPercent val="0"/>
          <c:showBubbleSize val="0"/>
        </c:dLbls>
        <c:marker val="1"/>
        <c:smooth val="0"/>
        <c:axId val="149927424"/>
        <c:axId val="149928960"/>
      </c:lineChart>
      <c:catAx>
        <c:axId val="149927424"/>
        <c:scaling>
          <c:orientation val="minMax"/>
        </c:scaling>
        <c:delete val="0"/>
        <c:axPos val="b"/>
        <c:numFmt formatCode="General" sourceLinked="1"/>
        <c:majorTickMark val="out"/>
        <c:minorTickMark val="none"/>
        <c:tickLblPos val="nextTo"/>
        <c:crossAx val="149928960"/>
        <c:crosses val="autoZero"/>
        <c:auto val="1"/>
        <c:lblAlgn val="ctr"/>
        <c:lblOffset val="100"/>
        <c:noMultiLvlLbl val="0"/>
      </c:catAx>
      <c:valAx>
        <c:axId val="14992896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9927424"/>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Population having neither a bath, nor a shower, nor indoor flushing toilet in their household by poverty status, 2010-2023 (Percentage)</a:t>
            </a:r>
            <a:endParaRPr sz="1200" b="0"/>
          </a:p>
          <a:p>
            <a:pPr>
              <a:defRPr sz="1400">
                <a:latin typeface="Calibri"/>
                <a:ea typeface="Calibri"/>
                <a:cs typeface="Calibri"/>
              </a:defRPr>
            </a:pPr>
            <a:r>
              <a:rPr sz="1200" b="0"/>
              <a:t>SDG ind 06_10: freq=Annual, hhtype=Total, incgrp=Above 60% of median equivalised income, sex=Total, age=Total</a:t>
            </a:r>
          </a:p>
        </c:rich>
      </c:tx>
      <c:overlay val="0"/>
    </c:title>
    <c:autoTitleDeleted val="0"/>
    <c:plotArea>
      <c:layout/>
      <c:lineChart>
        <c:grouping val="standard"/>
        <c:varyColors val="0"/>
        <c:ser>
          <c:idx val="0"/>
          <c:order val="0"/>
          <c:tx>
            <c:strRef>
              <c:f>'06_10'!$A$45</c:f>
              <c:strCache>
                <c:ptCount val="1"/>
                <c:pt idx="0">
                  <c:v>European Union - 27 countries (from 2020)</c:v>
                </c:pt>
              </c:strCache>
            </c:strRef>
          </c:tx>
          <c:cat>
            <c:numRef>
              <c:f>'06_10'!$B$44:$M$44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'06_10'!$B$45:$M$45</c:f>
              <c:numCache>
                <c:formatCode>General</c:formatCode>
                <c:ptCount val="12"/>
                <c:pt idx="0">
                  <c:v>1.9</c:v>
                </c:pt>
                <c:pt idx="1">
                  <c:v>1.8</c:v>
                </c:pt>
                <c:pt idx="2">
                  <c:v>1.6</c:v>
                </c:pt>
                <c:pt idx="3">
                  <c:v>1.5</c:v>
                </c:pt>
                <c:pt idx="4">
                  <c:v>1.4</c:v>
                </c:pt>
                <c:pt idx="5">
                  <c:v>1.2</c:v>
                </c:pt>
                <c:pt idx="6">
                  <c:v>1.2</c:v>
                </c:pt>
                <c:pt idx="7">
                  <c:v>1.2</c:v>
                </c:pt>
                <c:pt idx="8">
                  <c:v>1</c:v>
                </c:pt>
                <c:pt idx="9">
                  <c:v>0.8</c:v>
                </c:pt>
                <c:pt idx="10">
                  <c:v>0.8</c:v>
                </c:pt>
                <c:pt idx="11">
                  <c:v>0</c:v>
                </c:pt>
              </c:numCache>
            </c:numRef>
          </c:val>
          <c:smooth val="0"/>
        </c:ser>
        <c:ser>
          <c:idx val="1"/>
          <c:order val="1"/>
          <c:tx>
            <c:strRef>
              <c:f>'06_10'!$A$46</c:f>
              <c:strCache>
                <c:ptCount val="1"/>
                <c:pt idx="0">
                  <c:v>Netherlands</c:v>
                </c:pt>
              </c:strCache>
            </c:strRef>
          </c:tx>
          <c:cat>
            <c:numRef>
              <c:f>'06_10'!$B$44:$M$44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'06_10'!$B$46:$M$46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'06_10'!$A$47</c:f>
              <c:strCache>
                <c:ptCount val="1"/>
                <c:pt idx="0">
                  <c:v>Poland</c:v>
                </c:pt>
              </c:strCache>
            </c:strRef>
          </c:tx>
          <c:cat>
            <c:numRef>
              <c:f>'06_10'!$B$44:$M$44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'06_10'!$B$47:$M$47</c:f>
              <c:numCache>
                <c:formatCode>General</c:formatCode>
                <c:ptCount val="12"/>
                <c:pt idx="0">
                  <c:v>2.2000000000000002</c:v>
                </c:pt>
                <c:pt idx="1">
                  <c:v>2.2999999999999998</c:v>
                </c:pt>
                <c:pt idx="2">
                  <c:v>1.8</c:v>
                </c:pt>
                <c:pt idx="3">
                  <c:v>1.6</c:v>
                </c:pt>
                <c:pt idx="4">
                  <c:v>1.6</c:v>
                </c:pt>
                <c:pt idx="5">
                  <c:v>1.5</c:v>
                </c:pt>
                <c:pt idx="6">
                  <c:v>1.4</c:v>
                </c:pt>
                <c:pt idx="7">
                  <c:v>1.5</c:v>
                </c:pt>
                <c:pt idx="8">
                  <c:v>1.1000000000000001</c:v>
                </c:pt>
                <c:pt idx="9">
                  <c:v>0.8</c:v>
                </c:pt>
                <c:pt idx="10">
                  <c:v>0.6</c:v>
                </c:pt>
                <c:pt idx="11">
                  <c:v>0.3</c:v>
                </c:pt>
              </c:numCache>
            </c:numRef>
          </c:val>
          <c:smooth val="0"/>
        </c:ser>
        <c:ser>
          <c:idx val="3"/>
          <c:order val="3"/>
          <c:tx>
            <c:strRef>
              <c:f>'06_10'!$A$48</c:f>
              <c:strCache>
                <c:ptCount val="1"/>
                <c:pt idx="0">
                  <c:v>Serbia</c:v>
                </c:pt>
              </c:strCache>
            </c:strRef>
          </c:tx>
          <c:cat>
            <c:numRef>
              <c:f>'06_10'!$B$44:$M$44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2023</c:v>
                </c:pt>
              </c:numCache>
            </c:numRef>
          </c:cat>
          <c:val>
            <c:numRef>
              <c:f>'06_10'!$B$48:$M$48</c:f>
              <c:numCache>
                <c:formatCode>General</c:formatCode>
                <c:ptCount val="12"/>
                <c:pt idx="0">
                  <c:v>0</c:v>
                </c:pt>
                <c:pt idx="1">
                  <c:v>0</c:v>
                </c:pt>
                <c:pt idx="2">
                  <c:v>0</c:v>
                </c:pt>
                <c:pt idx="3">
                  <c:v>1.7</c:v>
                </c:pt>
                <c:pt idx="4">
                  <c:v>1.9</c:v>
                </c:pt>
                <c:pt idx="5">
                  <c:v>1.6</c:v>
                </c:pt>
                <c:pt idx="6">
                  <c:v>1.4</c:v>
                </c:pt>
                <c:pt idx="7">
                  <c:v>0.9</c:v>
                </c:pt>
                <c:pt idx="8">
                  <c:v>0.6</c:v>
                </c:pt>
                <c:pt idx="9">
                  <c:v>0.6</c:v>
                </c:pt>
                <c:pt idx="10">
                  <c:v>0.6</c:v>
                </c:pt>
                <c:pt idx="11">
                  <c:v>0</c:v>
                </c:pt>
              </c:numCache>
            </c:numRef>
          </c:val>
          <c:smooth val="0"/>
        </c:ser>
        <c:dLbls>
          <c:showLegendKey val="0"/>
          <c:showVal val="0"/>
          <c:showCatName val="0"/>
          <c:showSerName val="0"/>
          <c:showPercent val="0"/>
          <c:showBubbleSize val="0"/>
        </c:dLbls>
        <c:marker val="1"/>
        <c:smooth val="0"/>
        <c:axId val="151433600"/>
        <c:axId val="151435136"/>
      </c:lineChart>
      <c:catAx>
        <c:axId val="151433600"/>
        <c:scaling>
          <c:orientation val="minMax"/>
        </c:scaling>
        <c:delete val="0"/>
        <c:axPos val="b"/>
        <c:numFmt formatCode="General" sourceLinked="1"/>
        <c:majorTickMark val="out"/>
        <c:minorTickMark val="none"/>
        <c:tickLblPos val="nextTo"/>
        <c:crossAx val="151435136"/>
        <c:crosses val="autoZero"/>
        <c:auto val="1"/>
        <c:lblAlgn val="ctr"/>
        <c:lblOffset val="100"/>
        <c:noMultiLvlLbl val="0"/>
      </c:catAx>
      <c:valAx>
        <c:axId val="15143513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51433600"/>
        <c:crosses val="autoZero"/>
        <c:crossBetween val="between"/>
      </c:valAx>
    </c:plotArea>
    <c:legend>
      <c:legendPos val="b"/>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Population connected to at least secondary wastewater treatment, 2010-2023 (Percentage)</a:t>
            </a:r>
            <a:endParaRPr lang="en-US" sz="1200" b="0"/>
          </a:p>
          <a:p>
            <a:pPr>
              <a:defRPr sz="1400">
                <a:latin typeface="Calibri"/>
                <a:ea typeface="Calibri"/>
                <a:cs typeface="Calibri"/>
              </a:defRPr>
            </a:pPr>
            <a:r>
              <a:rPr lang="en-US" sz="1200" b="0"/>
              <a:t>SDG ind 06_20: freq=Annual, ww_tp=Urban, independent and other wastewater treatment - at least secondary treatment</a:t>
            </a:r>
          </a:p>
        </c:rich>
      </c:tx>
      <c:layout/>
      <c:overlay val="0"/>
    </c:title>
    <c:autoTitleDeleted val="0"/>
    <c:plotArea>
      <c:layout/>
      <c:lineChart>
        <c:grouping val="standard"/>
        <c:varyColors val="0"/>
        <c:ser>
          <c:idx val="0"/>
          <c:order val="0"/>
          <c:tx>
            <c:strRef>
              <c:f>'06_20'!$A$23</c:f>
              <c:strCache>
                <c:ptCount val="1"/>
                <c:pt idx="0">
                  <c:v>European Union - 27 countries (from 2020)</c:v>
                </c:pt>
              </c:strCache>
            </c:strRef>
          </c:tx>
          <c:cat>
            <c:numRef>
              <c:f>'06_20'!$B$22:$O$22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'06_20'!$B$23:$O$23</c:f>
              <c:numCache>
                <c:formatCode>General</c:formatCode>
                <c:ptCount val="14"/>
                <c:pt idx="0">
                  <c:v>75.77</c:v>
                </c:pt>
                <c:pt idx="1">
                  <c:v>76.59</c:v>
                </c:pt>
                <c:pt idx="2">
                  <c:v>77.03</c:v>
                </c:pt>
                <c:pt idx="3">
                  <c:v>77.34</c:v>
                </c:pt>
                <c:pt idx="4">
                  <c:v>77.66</c:v>
                </c:pt>
                <c:pt idx="5">
                  <c:v>78.39</c:v>
                </c:pt>
                <c:pt idx="6">
                  <c:v>79.11</c:v>
                </c:pt>
                <c:pt idx="7">
                  <c:v>79.599999999999994</c:v>
                </c:pt>
                <c:pt idx="8">
                  <c:v>79.959999999999994</c:v>
                </c:pt>
                <c:pt idx="9">
                  <c:v>80.09</c:v>
                </c:pt>
                <c:pt idx="10">
                  <c:v>80.3</c:v>
                </c:pt>
                <c:pt idx="11">
                  <c:v>80.489999999999995</c:v>
                </c:pt>
                <c:pt idx="12">
                  <c:v>80.77</c:v>
                </c:pt>
                <c:pt idx="13">
                  <c:v>80.7</c:v>
                </c:pt>
              </c:numCache>
            </c:numRef>
          </c:val>
          <c:smooth val="0"/>
        </c:ser>
        <c:ser>
          <c:idx val="1"/>
          <c:order val="1"/>
          <c:tx>
            <c:strRef>
              <c:f>'06_20'!$A$24</c:f>
              <c:strCache>
                <c:ptCount val="1"/>
                <c:pt idx="0">
                  <c:v>Netherlands</c:v>
                </c:pt>
              </c:strCache>
            </c:strRef>
          </c:tx>
          <c:cat>
            <c:numRef>
              <c:f>'06_20'!$B$22:$O$22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'06_20'!$B$24:$O$24</c:f>
              <c:numCache>
                <c:formatCode>General</c:formatCode>
                <c:ptCount val="14"/>
                <c:pt idx="0">
                  <c:v>99.3</c:v>
                </c:pt>
                <c:pt idx="1">
                  <c:v>99.4</c:v>
                </c:pt>
                <c:pt idx="2">
                  <c:v>99.5</c:v>
                </c:pt>
                <c:pt idx="3">
                  <c:v>99.4</c:v>
                </c:pt>
                <c:pt idx="4">
                  <c:v>99.4</c:v>
                </c:pt>
                <c:pt idx="5">
                  <c:v>99.43</c:v>
                </c:pt>
                <c:pt idx="6">
                  <c:v>99.45</c:v>
                </c:pt>
                <c:pt idx="7">
                  <c:v>99.5</c:v>
                </c:pt>
                <c:pt idx="8">
                  <c:v>99.5</c:v>
                </c:pt>
                <c:pt idx="9">
                  <c:v>99.5</c:v>
                </c:pt>
                <c:pt idx="10">
                  <c:v>99.55</c:v>
                </c:pt>
                <c:pt idx="11">
                  <c:v>99.6</c:v>
                </c:pt>
                <c:pt idx="12">
                  <c:v>99.65</c:v>
                </c:pt>
                <c:pt idx="13">
                  <c:v>99.65</c:v>
                </c:pt>
              </c:numCache>
            </c:numRef>
          </c:val>
          <c:smooth val="0"/>
        </c:ser>
        <c:ser>
          <c:idx val="2"/>
          <c:order val="2"/>
          <c:tx>
            <c:strRef>
              <c:f>'06_20'!$A$25</c:f>
              <c:strCache>
                <c:ptCount val="1"/>
                <c:pt idx="0">
                  <c:v>Poland</c:v>
                </c:pt>
              </c:strCache>
            </c:strRef>
          </c:tx>
          <c:cat>
            <c:numRef>
              <c:f>'06_20'!$B$22:$O$22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'06_20'!$B$25:$O$25</c:f>
              <c:numCache>
                <c:formatCode>General</c:formatCode>
                <c:ptCount val="14"/>
                <c:pt idx="0">
                  <c:v>64.5</c:v>
                </c:pt>
                <c:pt idx="1">
                  <c:v>65.5</c:v>
                </c:pt>
                <c:pt idx="2">
                  <c:v>68.5</c:v>
                </c:pt>
                <c:pt idx="3">
                  <c:v>70.2</c:v>
                </c:pt>
                <c:pt idx="4">
                  <c:v>71.400000000000006</c:v>
                </c:pt>
                <c:pt idx="5">
                  <c:v>72.599999999999994</c:v>
                </c:pt>
                <c:pt idx="6">
                  <c:v>73.400000000000006</c:v>
                </c:pt>
                <c:pt idx="7">
                  <c:v>73.5</c:v>
                </c:pt>
                <c:pt idx="8">
                  <c:v>74</c:v>
                </c:pt>
                <c:pt idx="9">
                  <c:v>74.44</c:v>
                </c:pt>
                <c:pt idx="10">
                  <c:v>74.78</c:v>
                </c:pt>
                <c:pt idx="11">
                  <c:v>75.2</c:v>
                </c:pt>
                <c:pt idx="12">
                  <c:v>75.680000000000007</c:v>
                </c:pt>
                <c:pt idx="13">
                  <c:v>75.89</c:v>
                </c:pt>
              </c:numCache>
            </c:numRef>
          </c:val>
          <c:smooth val="0"/>
        </c:ser>
        <c:ser>
          <c:idx val="3"/>
          <c:order val="3"/>
          <c:tx>
            <c:strRef>
              <c:f>'06_20'!$A$26</c:f>
              <c:strCache>
                <c:ptCount val="1"/>
                <c:pt idx="0">
                  <c:v>Serbia</c:v>
                </c:pt>
              </c:strCache>
            </c:strRef>
          </c:tx>
          <c:cat>
            <c:numRef>
              <c:f>'06_20'!$B$22:$O$22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'06_20'!$B$26:$O$26</c:f>
              <c:numCache>
                <c:formatCode>General</c:formatCode>
                <c:ptCount val="14"/>
                <c:pt idx="0">
                  <c:v>8.6300000000000008</c:v>
                </c:pt>
                <c:pt idx="1">
                  <c:v>8.81</c:v>
                </c:pt>
                <c:pt idx="2">
                  <c:v>8.98</c:v>
                </c:pt>
                <c:pt idx="3">
                  <c:v>9.39</c:v>
                </c:pt>
                <c:pt idx="4">
                  <c:v>9.98</c:v>
                </c:pt>
                <c:pt idx="5">
                  <c:v>10.82</c:v>
                </c:pt>
                <c:pt idx="6">
                  <c:v>12.5</c:v>
                </c:pt>
                <c:pt idx="7">
                  <c:v>12.6</c:v>
                </c:pt>
                <c:pt idx="8">
                  <c:v>12.87</c:v>
                </c:pt>
                <c:pt idx="9">
                  <c:v>13.14</c:v>
                </c:pt>
                <c:pt idx="10">
                  <c:v>13.77</c:v>
                </c:pt>
                <c:pt idx="11">
                  <c:v>14.67</c:v>
                </c:pt>
                <c:pt idx="12">
                  <c:v>15.16</c:v>
                </c:pt>
                <c:pt idx="13">
                  <c:v>15.21</c:v>
                </c:pt>
              </c:numCache>
            </c:numRef>
          </c:val>
          <c:smooth val="0"/>
        </c:ser>
        <c:dLbls>
          <c:showLegendKey val="0"/>
          <c:showVal val="0"/>
          <c:showCatName val="0"/>
          <c:showSerName val="0"/>
          <c:showPercent val="0"/>
          <c:showBubbleSize val="0"/>
        </c:dLbls>
        <c:marker val="1"/>
        <c:smooth val="0"/>
        <c:axId val="160122368"/>
        <c:axId val="160123904"/>
      </c:lineChart>
      <c:catAx>
        <c:axId val="160122368"/>
        <c:scaling>
          <c:orientation val="minMax"/>
        </c:scaling>
        <c:delete val="0"/>
        <c:axPos val="b"/>
        <c:numFmt formatCode="General" sourceLinked="1"/>
        <c:majorTickMark val="out"/>
        <c:minorTickMark val="none"/>
        <c:tickLblPos val="nextTo"/>
        <c:crossAx val="160123904"/>
        <c:crosses val="autoZero"/>
        <c:auto val="1"/>
        <c:lblAlgn val="ctr"/>
        <c:lblOffset val="100"/>
        <c:noMultiLvlLbl val="0"/>
      </c:catAx>
      <c:valAx>
        <c:axId val="16012390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0122368"/>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Biochemical oxygen demand in rivers, 2010-2023 (Milligrams per litre)</a:t>
            </a:r>
            <a:endParaRPr lang="en-US" sz="1200" b="0"/>
          </a:p>
          <a:p>
            <a:pPr>
              <a:defRPr sz="1400">
                <a:latin typeface="Calibri"/>
                <a:ea typeface="Calibri"/>
                <a:cs typeface="Calibri"/>
              </a:defRPr>
            </a:pPr>
            <a:r>
              <a:rPr lang="en-US" sz="1200" b="0"/>
              <a:t>SDG ind 06_30: freq=Annual</a:t>
            </a:r>
          </a:p>
        </c:rich>
      </c:tx>
      <c:layout/>
      <c:overlay val="0"/>
    </c:title>
    <c:autoTitleDeleted val="0"/>
    <c:plotArea>
      <c:layout/>
      <c:lineChart>
        <c:grouping val="standard"/>
        <c:varyColors val="0"/>
        <c:ser>
          <c:idx val="0"/>
          <c:order val="0"/>
          <c:tx>
            <c:strRef>
              <c:f>'06_30'!$A$23</c:f>
              <c:strCache>
                <c:ptCount val="1"/>
                <c:pt idx="0">
                  <c:v>European Union - 27 countries (from 2020)</c:v>
                </c:pt>
              </c:strCache>
            </c:strRef>
          </c:tx>
          <c:cat>
            <c:numRef>
              <c:f>'06_30'!$B$22:$O$22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'06_30'!$B$23:$O$23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1"/>
          <c:order val="1"/>
          <c:tx>
            <c:strRef>
              <c:f>'06_30'!$A$24</c:f>
              <c:strCache>
                <c:ptCount val="1"/>
                <c:pt idx="0">
                  <c:v>Netherlands</c:v>
                </c:pt>
              </c:strCache>
            </c:strRef>
          </c:tx>
          <c:cat>
            <c:numRef>
              <c:f>'06_30'!$B$22:$O$22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'06_30'!$B$24:$O$24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2"/>
          <c:order val="2"/>
          <c:tx>
            <c:strRef>
              <c:f>'06_30'!$A$25</c:f>
              <c:strCache>
                <c:ptCount val="1"/>
                <c:pt idx="0">
                  <c:v>Poland</c:v>
                </c:pt>
              </c:strCache>
            </c:strRef>
          </c:tx>
          <c:cat>
            <c:numRef>
              <c:f>'06_30'!$B$22:$O$22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'06_30'!$B$25:$O$25</c:f>
              <c:numCache>
                <c:formatCode>General</c:formatCode>
                <c:ptCount val="14"/>
                <c:pt idx="0">
                  <c:v>2.93</c:v>
                </c:pt>
                <c:pt idx="1">
                  <c:v>2.89</c:v>
                </c:pt>
                <c:pt idx="2">
                  <c:v>2.84</c:v>
                </c:pt>
                <c:pt idx="3">
                  <c:v>2.78</c:v>
                </c:pt>
                <c:pt idx="4">
                  <c:v>2.73</c:v>
                </c:pt>
                <c:pt idx="5">
                  <c:v>2.68</c:v>
                </c:pt>
                <c:pt idx="6">
                  <c:v>2.64</c:v>
                </c:pt>
                <c:pt idx="7">
                  <c:v>2.6</c:v>
                </c:pt>
                <c:pt idx="8">
                  <c:v>2.57</c:v>
                </c:pt>
                <c:pt idx="9">
                  <c:v>2.5499999999999998</c:v>
                </c:pt>
                <c:pt idx="10">
                  <c:v>2.52</c:v>
                </c:pt>
                <c:pt idx="11">
                  <c:v>2.5099999999999998</c:v>
                </c:pt>
                <c:pt idx="12">
                  <c:v>2.5</c:v>
                </c:pt>
                <c:pt idx="13">
                  <c:v>2.4700000000000002</c:v>
                </c:pt>
              </c:numCache>
            </c:numRef>
          </c:val>
          <c:smooth val="0"/>
        </c:ser>
        <c:ser>
          <c:idx val="3"/>
          <c:order val="3"/>
          <c:tx>
            <c:strRef>
              <c:f>'06_30'!$A$26</c:f>
              <c:strCache>
                <c:ptCount val="1"/>
                <c:pt idx="0">
                  <c:v>Serbia</c:v>
                </c:pt>
              </c:strCache>
            </c:strRef>
          </c:tx>
          <c:cat>
            <c:numRef>
              <c:f>'06_30'!$B$22:$O$22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'06_30'!$B$26:$O$26</c:f>
              <c:numCache>
                <c:formatCode>General</c:formatCode>
                <c:ptCount val="14"/>
                <c:pt idx="0">
                  <c:v>2.35</c:v>
                </c:pt>
                <c:pt idx="1">
                  <c:v>2.2999999999999998</c:v>
                </c:pt>
                <c:pt idx="2">
                  <c:v>2.2599999999999998</c:v>
                </c:pt>
                <c:pt idx="3">
                  <c:v>2.23</c:v>
                </c:pt>
                <c:pt idx="4">
                  <c:v>2.2200000000000002</c:v>
                </c:pt>
                <c:pt idx="5">
                  <c:v>2.2200000000000002</c:v>
                </c:pt>
                <c:pt idx="6">
                  <c:v>2.23</c:v>
                </c:pt>
                <c:pt idx="7">
                  <c:v>2.25</c:v>
                </c:pt>
                <c:pt idx="8">
                  <c:v>2.27</c:v>
                </c:pt>
                <c:pt idx="9">
                  <c:v>2.29</c:v>
                </c:pt>
                <c:pt idx="10">
                  <c:v>2.31</c:v>
                </c:pt>
                <c:pt idx="11">
                  <c:v>2.33</c:v>
                </c:pt>
                <c:pt idx="12">
                  <c:v>2.36</c:v>
                </c:pt>
                <c:pt idx="13">
                  <c:v>2.39</c:v>
                </c:pt>
              </c:numCache>
            </c:numRef>
          </c:val>
          <c:smooth val="0"/>
        </c:ser>
        <c:dLbls>
          <c:showLegendKey val="0"/>
          <c:showVal val="0"/>
          <c:showCatName val="0"/>
          <c:showSerName val="0"/>
          <c:showPercent val="0"/>
          <c:showBubbleSize val="0"/>
        </c:dLbls>
        <c:marker val="1"/>
        <c:smooth val="0"/>
        <c:axId val="160912512"/>
        <c:axId val="160914048"/>
      </c:lineChart>
      <c:catAx>
        <c:axId val="160912512"/>
        <c:scaling>
          <c:orientation val="minMax"/>
        </c:scaling>
        <c:delete val="0"/>
        <c:axPos val="b"/>
        <c:numFmt formatCode="General" sourceLinked="1"/>
        <c:majorTickMark val="out"/>
        <c:minorTickMark val="none"/>
        <c:tickLblPos val="nextTo"/>
        <c:crossAx val="160914048"/>
        <c:crosses val="autoZero"/>
        <c:auto val="1"/>
        <c:lblAlgn val="ctr"/>
        <c:lblOffset val="100"/>
        <c:noMultiLvlLbl val="0"/>
      </c:catAx>
      <c:valAx>
        <c:axId val="160914048"/>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0912512"/>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Nitrate in groundwater, 2010-2023 (Milligrams per litre)</a:t>
            </a:r>
            <a:endParaRPr lang="en-US" sz="1200" b="0"/>
          </a:p>
          <a:p>
            <a:pPr>
              <a:defRPr sz="1400">
                <a:latin typeface="Calibri"/>
                <a:ea typeface="Calibri"/>
                <a:cs typeface="Calibri"/>
              </a:defRPr>
            </a:pPr>
            <a:r>
              <a:rPr lang="en-US" sz="1200" b="0"/>
              <a:t>SDG ind 06_40: freq=Annual, watpol=Nitrate in groundwater</a:t>
            </a:r>
          </a:p>
        </c:rich>
      </c:tx>
      <c:layout/>
      <c:overlay val="0"/>
    </c:title>
    <c:autoTitleDeleted val="0"/>
    <c:plotArea>
      <c:layout/>
      <c:lineChart>
        <c:grouping val="standard"/>
        <c:varyColors val="0"/>
        <c:ser>
          <c:idx val="0"/>
          <c:order val="0"/>
          <c:tx>
            <c:strRef>
              <c:f>'06_40'!$A$23</c:f>
              <c:strCache>
                <c:ptCount val="1"/>
                <c:pt idx="0">
                  <c:v>European Union - 27 countries (from 2020)</c:v>
                </c:pt>
              </c:strCache>
            </c:strRef>
          </c:tx>
          <c:cat>
            <c:numRef>
              <c:f>'06_40'!$B$22:$O$22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'06_40'!$B$23:$O$23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1"/>
          <c:order val="1"/>
          <c:tx>
            <c:strRef>
              <c:f>'06_40'!$A$24</c:f>
              <c:strCache>
                <c:ptCount val="1"/>
                <c:pt idx="0">
                  <c:v>Netherlands</c:v>
                </c:pt>
              </c:strCache>
            </c:strRef>
          </c:tx>
          <c:cat>
            <c:numRef>
              <c:f>'06_40'!$B$22:$O$22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'06_40'!$B$24:$O$24</c:f>
              <c:numCache>
                <c:formatCode>General</c:formatCode>
                <c:ptCount val="14"/>
                <c:pt idx="0">
                  <c:v>8</c:v>
                </c:pt>
                <c:pt idx="1">
                  <c:v>8.48</c:v>
                </c:pt>
                <c:pt idx="2">
                  <c:v>9.24</c:v>
                </c:pt>
                <c:pt idx="3">
                  <c:v>10.27</c:v>
                </c:pt>
                <c:pt idx="4">
                  <c:v>11.44</c:v>
                </c:pt>
                <c:pt idx="5">
                  <c:v>12.47</c:v>
                </c:pt>
                <c:pt idx="6">
                  <c:v>13.03</c:v>
                </c:pt>
                <c:pt idx="7">
                  <c:v>12.9</c:v>
                </c:pt>
                <c:pt idx="8">
                  <c:v>12.11</c:v>
                </c:pt>
                <c:pt idx="9">
                  <c:v>10.89</c:v>
                </c:pt>
                <c:pt idx="10">
                  <c:v>9.5500000000000007</c:v>
                </c:pt>
                <c:pt idx="11">
                  <c:v>8.34</c:v>
                </c:pt>
                <c:pt idx="12">
                  <c:v>8.34</c:v>
                </c:pt>
                <c:pt idx="13">
                  <c:v>8.34</c:v>
                </c:pt>
              </c:numCache>
            </c:numRef>
          </c:val>
          <c:smooth val="0"/>
        </c:ser>
        <c:ser>
          <c:idx val="2"/>
          <c:order val="2"/>
          <c:tx>
            <c:strRef>
              <c:f>'06_40'!$A$25</c:f>
              <c:strCache>
                <c:ptCount val="1"/>
                <c:pt idx="0">
                  <c:v>Poland</c:v>
                </c:pt>
              </c:strCache>
            </c:strRef>
          </c:tx>
          <c:cat>
            <c:numRef>
              <c:f>'06_40'!$B$22:$O$22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'06_40'!$B$25:$O$25</c:f>
              <c:numCache>
                <c:formatCode>General</c:formatCode>
                <c:ptCount val="14"/>
                <c:pt idx="0">
                  <c:v>8.7799999999999994</c:v>
                </c:pt>
                <c:pt idx="1">
                  <c:v>8.91</c:v>
                </c:pt>
                <c:pt idx="2">
                  <c:v>9.24</c:v>
                </c:pt>
                <c:pt idx="3">
                  <c:v>9.75</c:v>
                </c:pt>
                <c:pt idx="4">
                  <c:v>10.46</c:v>
                </c:pt>
                <c:pt idx="5">
                  <c:v>11.31</c:v>
                </c:pt>
                <c:pt idx="6">
                  <c:v>12.17</c:v>
                </c:pt>
                <c:pt idx="7">
                  <c:v>12.83</c:v>
                </c:pt>
                <c:pt idx="8">
                  <c:v>13.06</c:v>
                </c:pt>
                <c:pt idx="9">
                  <c:v>12.63</c:v>
                </c:pt>
                <c:pt idx="10">
                  <c:v>11.56</c:v>
                </c:pt>
                <c:pt idx="11">
                  <c:v>10.26</c:v>
                </c:pt>
                <c:pt idx="12">
                  <c:v>9.1</c:v>
                </c:pt>
                <c:pt idx="13">
                  <c:v>8.59</c:v>
                </c:pt>
              </c:numCache>
            </c:numRef>
          </c:val>
          <c:smooth val="0"/>
        </c:ser>
        <c:ser>
          <c:idx val="3"/>
          <c:order val="3"/>
          <c:tx>
            <c:strRef>
              <c:f>'06_40'!$A$26</c:f>
              <c:strCache>
                <c:ptCount val="1"/>
                <c:pt idx="0">
                  <c:v>Serbia</c:v>
                </c:pt>
              </c:strCache>
            </c:strRef>
          </c:tx>
          <c:cat>
            <c:numRef>
              <c:f>'06_40'!$B$22:$O$22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'06_40'!$B$26:$O$26</c:f>
              <c:numCache>
                <c:formatCode>General</c:formatCode>
                <c:ptCount val="14"/>
                <c:pt idx="0">
                  <c:v>4.0599999999999996</c:v>
                </c:pt>
                <c:pt idx="1">
                  <c:v>4.29</c:v>
                </c:pt>
                <c:pt idx="2">
                  <c:v>4.76</c:v>
                </c:pt>
                <c:pt idx="3">
                  <c:v>5.45</c:v>
                </c:pt>
                <c:pt idx="4">
                  <c:v>6.26</c:v>
                </c:pt>
                <c:pt idx="5">
                  <c:v>7.09</c:v>
                </c:pt>
                <c:pt idx="6">
                  <c:v>8.09</c:v>
                </c:pt>
                <c:pt idx="7">
                  <c:v>9.5</c:v>
                </c:pt>
                <c:pt idx="8">
                  <c:v>10.92</c:v>
                </c:pt>
                <c:pt idx="9">
                  <c:v>11.33</c:v>
                </c:pt>
                <c:pt idx="10">
                  <c:v>10.63</c:v>
                </c:pt>
                <c:pt idx="11">
                  <c:v>9.7899999999999991</c:v>
                </c:pt>
                <c:pt idx="12">
                  <c:v>9.3000000000000007</c:v>
                </c:pt>
                <c:pt idx="13">
                  <c:v>9.1199999999999992</c:v>
                </c:pt>
              </c:numCache>
            </c:numRef>
          </c:val>
          <c:smooth val="0"/>
        </c:ser>
        <c:dLbls>
          <c:showLegendKey val="0"/>
          <c:showVal val="0"/>
          <c:showCatName val="0"/>
          <c:showSerName val="0"/>
          <c:showPercent val="0"/>
          <c:showBubbleSize val="0"/>
        </c:dLbls>
        <c:marker val="1"/>
        <c:smooth val="0"/>
        <c:axId val="137103232"/>
        <c:axId val="137122176"/>
      </c:lineChart>
      <c:catAx>
        <c:axId val="137103232"/>
        <c:scaling>
          <c:orientation val="minMax"/>
        </c:scaling>
        <c:delete val="0"/>
        <c:axPos val="b"/>
        <c:numFmt formatCode="General" sourceLinked="1"/>
        <c:majorTickMark val="out"/>
        <c:minorTickMark val="none"/>
        <c:tickLblPos val="nextTo"/>
        <c:crossAx val="137122176"/>
        <c:crosses val="autoZero"/>
        <c:auto val="1"/>
        <c:lblAlgn val="ctr"/>
        <c:lblOffset val="100"/>
        <c:noMultiLvlLbl val="0"/>
      </c:catAx>
      <c:valAx>
        <c:axId val="1371221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37103232"/>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Phosphate in rivers, 2010-2023 (Milligrams per litre)</a:t>
            </a:r>
            <a:endParaRPr lang="en-US" sz="1200" b="0"/>
          </a:p>
          <a:p>
            <a:pPr>
              <a:defRPr sz="1400">
                <a:latin typeface="Calibri"/>
                <a:ea typeface="Calibri"/>
                <a:cs typeface="Calibri"/>
              </a:defRPr>
            </a:pPr>
            <a:r>
              <a:rPr lang="en-US" sz="1200" b="0"/>
              <a:t>SDG ind 06_50: freq=Annual, watpol=Phosphate in rivers</a:t>
            </a:r>
          </a:p>
        </c:rich>
      </c:tx>
      <c:layout/>
      <c:overlay val="0"/>
    </c:title>
    <c:autoTitleDeleted val="0"/>
    <c:plotArea>
      <c:layout/>
      <c:lineChart>
        <c:grouping val="standard"/>
        <c:varyColors val="0"/>
        <c:ser>
          <c:idx val="0"/>
          <c:order val="0"/>
          <c:tx>
            <c:strRef>
              <c:f>'06_50'!$A$23</c:f>
              <c:strCache>
                <c:ptCount val="1"/>
                <c:pt idx="0">
                  <c:v>European Union - 27 countries (from 2020)</c:v>
                </c:pt>
              </c:strCache>
            </c:strRef>
          </c:tx>
          <c:cat>
            <c:numRef>
              <c:f>'06_50'!$B$22:$O$22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'06_50'!$B$23:$O$23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1"/>
          <c:order val="1"/>
          <c:tx>
            <c:strRef>
              <c:f>'06_50'!$A$24</c:f>
              <c:strCache>
                <c:ptCount val="1"/>
                <c:pt idx="0">
                  <c:v>Netherlands</c:v>
                </c:pt>
              </c:strCache>
            </c:strRef>
          </c:tx>
          <c:cat>
            <c:numRef>
              <c:f>'06_50'!$B$22:$O$22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'06_50'!$B$24:$O$24</c:f>
              <c:numCache>
                <c:formatCode>General</c:formatCode>
                <c:ptCount val="14"/>
                <c:pt idx="0">
                  <c:v>9.2999999999999999E-2</c:v>
                </c:pt>
                <c:pt idx="1">
                  <c:v>9.2999999999999999E-2</c:v>
                </c:pt>
                <c:pt idx="2">
                  <c:v>8.5999999999999993E-2</c:v>
                </c:pt>
                <c:pt idx="3">
                  <c:v>8.2000000000000003E-2</c:v>
                </c:pt>
                <c:pt idx="4">
                  <c:v>7.9000000000000001E-2</c:v>
                </c:pt>
                <c:pt idx="5">
                  <c:v>7.6999999999999999E-2</c:v>
                </c:pt>
                <c:pt idx="6">
                  <c:v>7.3999999999999996E-2</c:v>
                </c:pt>
                <c:pt idx="7">
                  <c:v>7.0999999999999994E-2</c:v>
                </c:pt>
                <c:pt idx="8">
                  <c:v>6.8000000000000005E-2</c:v>
                </c:pt>
                <c:pt idx="9">
                  <c:v>6.5000000000000002E-2</c:v>
                </c:pt>
                <c:pt idx="10">
                  <c:v>6.4000000000000001E-2</c:v>
                </c:pt>
                <c:pt idx="11">
                  <c:v>6.5000000000000002E-2</c:v>
                </c:pt>
                <c:pt idx="12">
                  <c:v>6.4000000000000001E-2</c:v>
                </c:pt>
                <c:pt idx="13">
                  <c:v>6.4000000000000001E-2</c:v>
                </c:pt>
              </c:numCache>
            </c:numRef>
          </c:val>
          <c:smooth val="0"/>
        </c:ser>
        <c:ser>
          <c:idx val="2"/>
          <c:order val="2"/>
          <c:tx>
            <c:strRef>
              <c:f>'06_50'!$A$25</c:f>
              <c:strCache>
                <c:ptCount val="1"/>
                <c:pt idx="0">
                  <c:v>Poland</c:v>
                </c:pt>
              </c:strCache>
            </c:strRef>
          </c:tx>
          <c:cat>
            <c:numRef>
              <c:f>'06_50'!$B$22:$O$22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'06_50'!$B$25:$O$25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3"/>
          <c:order val="3"/>
          <c:tx>
            <c:strRef>
              <c:f>'06_50'!$A$26</c:f>
              <c:strCache>
                <c:ptCount val="1"/>
                <c:pt idx="0">
                  <c:v>Serbia</c:v>
                </c:pt>
              </c:strCache>
            </c:strRef>
          </c:tx>
          <c:cat>
            <c:numRef>
              <c:f>'06_50'!$B$22:$O$22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'06_50'!$B$26:$O$26</c:f>
              <c:numCache>
                <c:formatCode>General</c:formatCode>
                <c:ptCount val="14"/>
                <c:pt idx="0">
                  <c:v>7.9000000000000001E-2</c:v>
                </c:pt>
                <c:pt idx="1">
                  <c:v>7.8E-2</c:v>
                </c:pt>
                <c:pt idx="2">
                  <c:v>7.6999999999999999E-2</c:v>
                </c:pt>
                <c:pt idx="3">
                  <c:v>7.5999999999999998E-2</c:v>
                </c:pt>
                <c:pt idx="4">
                  <c:v>7.4999999999999997E-2</c:v>
                </c:pt>
                <c:pt idx="5">
                  <c:v>7.3999999999999996E-2</c:v>
                </c:pt>
                <c:pt idx="6">
                  <c:v>7.2999999999999995E-2</c:v>
                </c:pt>
                <c:pt idx="7">
                  <c:v>7.0999999999999994E-2</c:v>
                </c:pt>
                <c:pt idx="8">
                  <c:v>7.0000000000000007E-2</c:v>
                </c:pt>
                <c:pt idx="9">
                  <c:v>6.9000000000000006E-2</c:v>
                </c:pt>
                <c:pt idx="10">
                  <c:v>6.8000000000000005E-2</c:v>
                </c:pt>
                <c:pt idx="11">
                  <c:v>6.7000000000000004E-2</c:v>
                </c:pt>
                <c:pt idx="12">
                  <c:v>6.6000000000000003E-2</c:v>
                </c:pt>
                <c:pt idx="13">
                  <c:v>6.6000000000000003E-2</c:v>
                </c:pt>
              </c:numCache>
            </c:numRef>
          </c:val>
          <c:smooth val="0"/>
        </c:ser>
        <c:dLbls>
          <c:showLegendKey val="0"/>
          <c:showVal val="0"/>
          <c:showCatName val="0"/>
          <c:showSerName val="0"/>
          <c:showPercent val="0"/>
          <c:showBubbleSize val="0"/>
        </c:dLbls>
        <c:marker val="1"/>
        <c:smooth val="0"/>
        <c:axId val="151498112"/>
        <c:axId val="160558464"/>
      </c:lineChart>
      <c:catAx>
        <c:axId val="151498112"/>
        <c:scaling>
          <c:orientation val="minMax"/>
        </c:scaling>
        <c:delete val="0"/>
        <c:axPos val="b"/>
        <c:numFmt formatCode="General" sourceLinked="1"/>
        <c:majorTickMark val="out"/>
        <c:minorTickMark val="none"/>
        <c:tickLblPos val="nextTo"/>
        <c:crossAx val="160558464"/>
        <c:crosses val="autoZero"/>
        <c:auto val="1"/>
        <c:lblAlgn val="ctr"/>
        <c:lblOffset val="100"/>
        <c:noMultiLvlLbl val="0"/>
      </c:catAx>
      <c:valAx>
        <c:axId val="16055846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51498112"/>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Water exploitation index, plus (WEI+), 2010-2023 (Percentage)</a:t>
            </a:r>
            <a:endParaRPr lang="en-US" sz="1200" b="0"/>
          </a:p>
          <a:p>
            <a:pPr>
              <a:defRPr sz="1400">
                <a:latin typeface="Calibri"/>
                <a:ea typeface="Calibri"/>
                <a:cs typeface="Calibri"/>
              </a:defRPr>
            </a:pPr>
            <a:r>
              <a:rPr lang="en-US" sz="1200" b="0"/>
              <a:t>SDG ind 06_60: freq=Annual</a:t>
            </a:r>
          </a:p>
        </c:rich>
      </c:tx>
      <c:layout/>
      <c:overlay val="0"/>
    </c:title>
    <c:autoTitleDeleted val="0"/>
    <c:plotArea>
      <c:layout/>
      <c:lineChart>
        <c:grouping val="standard"/>
        <c:varyColors val="0"/>
        <c:ser>
          <c:idx val="0"/>
          <c:order val="0"/>
          <c:tx>
            <c:strRef>
              <c:f>'06_60'!$A$23</c:f>
              <c:strCache>
                <c:ptCount val="1"/>
                <c:pt idx="0">
                  <c:v>European Union - 27 countries (from 2020)</c:v>
                </c:pt>
              </c:strCache>
            </c:strRef>
          </c:tx>
          <c:cat>
            <c:numRef>
              <c:f>'06_60'!$B$22:$O$22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'06_60'!$B$23:$O$23</c:f>
              <c:numCache>
                <c:formatCode>General</c:formatCode>
                <c:ptCount val="14"/>
                <c:pt idx="0">
                  <c:v>3.99</c:v>
                </c:pt>
                <c:pt idx="1">
                  <c:v>5.22</c:v>
                </c:pt>
                <c:pt idx="2">
                  <c:v>4.58</c:v>
                </c:pt>
                <c:pt idx="3">
                  <c:v>4.04</c:v>
                </c:pt>
                <c:pt idx="4">
                  <c:v>3.88</c:v>
                </c:pt>
                <c:pt idx="5">
                  <c:v>4.5999999999999996</c:v>
                </c:pt>
                <c:pt idx="6">
                  <c:v>4.3600000000000003</c:v>
                </c:pt>
                <c:pt idx="7">
                  <c:v>5.0199999999999996</c:v>
                </c:pt>
                <c:pt idx="8">
                  <c:v>4.47</c:v>
                </c:pt>
                <c:pt idx="9">
                  <c:v>4.53</c:v>
                </c:pt>
                <c:pt idx="10">
                  <c:v>4.57</c:v>
                </c:pt>
                <c:pt idx="11">
                  <c:v>5.38</c:v>
                </c:pt>
                <c:pt idx="12">
                  <c:v>6.78</c:v>
                </c:pt>
                <c:pt idx="13">
                  <c:v>5.15</c:v>
                </c:pt>
              </c:numCache>
            </c:numRef>
          </c:val>
          <c:smooth val="0"/>
        </c:ser>
        <c:ser>
          <c:idx val="1"/>
          <c:order val="1"/>
          <c:tx>
            <c:strRef>
              <c:f>'06_60'!$A$24</c:f>
              <c:strCache>
                <c:ptCount val="1"/>
                <c:pt idx="0">
                  <c:v>Netherlands</c:v>
                </c:pt>
              </c:strCache>
            </c:strRef>
          </c:tx>
          <c:cat>
            <c:numRef>
              <c:f>'06_60'!$B$22:$O$22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'06_60'!$B$24:$O$24</c:f>
              <c:numCache>
                <c:formatCode>General</c:formatCode>
                <c:ptCount val="14"/>
                <c:pt idx="0">
                  <c:v>2.96</c:v>
                </c:pt>
                <c:pt idx="1">
                  <c:v>3.38</c:v>
                </c:pt>
                <c:pt idx="2">
                  <c:v>2.86</c:v>
                </c:pt>
                <c:pt idx="3">
                  <c:v>2.71</c:v>
                </c:pt>
                <c:pt idx="4">
                  <c:v>2.77</c:v>
                </c:pt>
                <c:pt idx="5">
                  <c:v>2.29</c:v>
                </c:pt>
                <c:pt idx="6">
                  <c:v>2.14</c:v>
                </c:pt>
                <c:pt idx="7">
                  <c:v>2.8</c:v>
                </c:pt>
                <c:pt idx="8">
                  <c:v>2.72</c:v>
                </c:pt>
                <c:pt idx="9">
                  <c:v>2.87</c:v>
                </c:pt>
                <c:pt idx="10">
                  <c:v>2.96</c:v>
                </c:pt>
                <c:pt idx="11">
                  <c:v>2.3199999999999998</c:v>
                </c:pt>
                <c:pt idx="12">
                  <c:v>3.99</c:v>
                </c:pt>
                <c:pt idx="13">
                  <c:v>2.75</c:v>
                </c:pt>
              </c:numCache>
            </c:numRef>
          </c:val>
          <c:smooth val="0"/>
        </c:ser>
        <c:ser>
          <c:idx val="2"/>
          <c:order val="2"/>
          <c:tx>
            <c:strRef>
              <c:f>'06_60'!$A$25</c:f>
              <c:strCache>
                <c:ptCount val="1"/>
                <c:pt idx="0">
                  <c:v>Poland</c:v>
                </c:pt>
              </c:strCache>
            </c:strRef>
          </c:tx>
          <c:cat>
            <c:numRef>
              <c:f>'06_60'!$B$22:$O$22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'06_60'!$B$25:$O$25</c:f>
              <c:numCache>
                <c:formatCode>General</c:formatCode>
                <c:ptCount val="14"/>
                <c:pt idx="0">
                  <c:v>3.84</c:v>
                </c:pt>
                <c:pt idx="1">
                  <c:v>4.5</c:v>
                </c:pt>
                <c:pt idx="2">
                  <c:v>6.46</c:v>
                </c:pt>
                <c:pt idx="3">
                  <c:v>4.8600000000000003</c:v>
                </c:pt>
                <c:pt idx="4">
                  <c:v>6.2</c:v>
                </c:pt>
                <c:pt idx="5">
                  <c:v>7.74</c:v>
                </c:pt>
                <c:pt idx="6">
                  <c:v>7.59</c:v>
                </c:pt>
                <c:pt idx="7">
                  <c:v>5</c:v>
                </c:pt>
                <c:pt idx="8">
                  <c:v>5.21</c:v>
                </c:pt>
                <c:pt idx="9">
                  <c:v>6.83</c:v>
                </c:pt>
                <c:pt idx="10">
                  <c:v>6.22</c:v>
                </c:pt>
                <c:pt idx="11">
                  <c:v>5.1100000000000003</c:v>
                </c:pt>
                <c:pt idx="12">
                  <c:v>6.33</c:v>
                </c:pt>
                <c:pt idx="13">
                  <c:v>5.16</c:v>
                </c:pt>
              </c:numCache>
            </c:numRef>
          </c:val>
          <c:smooth val="0"/>
        </c:ser>
        <c:ser>
          <c:idx val="3"/>
          <c:order val="3"/>
          <c:tx>
            <c:strRef>
              <c:f>'06_60'!$A$26</c:f>
              <c:strCache>
                <c:ptCount val="1"/>
                <c:pt idx="0">
                  <c:v>Serbia</c:v>
                </c:pt>
              </c:strCache>
            </c:strRef>
          </c:tx>
          <c:cat>
            <c:numRef>
              <c:f>'06_60'!$B$22:$O$22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'06_60'!$B$26:$O$26</c:f>
              <c:numCache>
                <c:formatCode>General</c:formatCode>
                <c:ptCount val="14"/>
                <c:pt idx="0">
                  <c:v>0.71</c:v>
                </c:pt>
                <c:pt idx="1">
                  <c:v>1.44</c:v>
                </c:pt>
                <c:pt idx="2">
                  <c:v>1.1299999999999999</c:v>
                </c:pt>
                <c:pt idx="3">
                  <c:v>0.89</c:v>
                </c:pt>
                <c:pt idx="4">
                  <c:v>0.74</c:v>
                </c:pt>
                <c:pt idx="5">
                  <c:v>1.07</c:v>
                </c:pt>
                <c:pt idx="6">
                  <c:v>0.95</c:v>
                </c:pt>
                <c:pt idx="7">
                  <c:v>1.29</c:v>
                </c:pt>
                <c:pt idx="8">
                  <c:v>1.2</c:v>
                </c:pt>
                <c:pt idx="9">
                  <c:v>1.31</c:v>
                </c:pt>
                <c:pt idx="10">
                  <c:v>1.31</c:v>
                </c:pt>
                <c:pt idx="11">
                  <c:v>1.07</c:v>
                </c:pt>
                <c:pt idx="12">
                  <c:v>1.27</c:v>
                </c:pt>
                <c:pt idx="13">
                  <c:v>0.93</c:v>
                </c:pt>
              </c:numCache>
            </c:numRef>
          </c:val>
          <c:smooth val="0"/>
        </c:ser>
        <c:dLbls>
          <c:showLegendKey val="0"/>
          <c:showVal val="0"/>
          <c:showCatName val="0"/>
          <c:showSerName val="0"/>
          <c:showPercent val="0"/>
          <c:showBubbleSize val="0"/>
        </c:dLbls>
        <c:marker val="1"/>
        <c:smooth val="0"/>
        <c:axId val="162587776"/>
        <c:axId val="162589312"/>
      </c:lineChart>
      <c:catAx>
        <c:axId val="162587776"/>
        <c:scaling>
          <c:orientation val="minMax"/>
        </c:scaling>
        <c:delete val="0"/>
        <c:axPos val="b"/>
        <c:numFmt formatCode="General" sourceLinked="1"/>
        <c:majorTickMark val="out"/>
        <c:minorTickMark val="none"/>
        <c:tickLblPos val="nextTo"/>
        <c:crossAx val="162589312"/>
        <c:crosses val="autoZero"/>
        <c:auto val="1"/>
        <c:lblAlgn val="ctr"/>
        <c:lblOffset val="100"/>
        <c:noMultiLvlLbl val="0"/>
      </c:catAx>
      <c:valAx>
        <c:axId val="1625893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2587776"/>
        <c:crosses val="autoZero"/>
        <c:crossBetween val="between"/>
      </c:valAx>
    </c:plotArea>
    <c:legend>
      <c:legendPos val="b"/>
      <c:layout/>
      <c:overlay val="0"/>
    </c:legend>
    <c:plotVisOnly val="1"/>
    <c:dispBlanksAs val="gap"/>
    <c:showDLblsOverMax val="0"/>
  </c:chart>
  <c:spPr>
    <a:ln>
      <a:solidFill>
        <a:srgbClr val="26BDE2"/>
      </a:solidFill>
      <a:prstDash val="solid"/>
    </a:ln>
  </c:sp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Primary energy consumption, 2010-2024 (Million tonnes of oil equivalent)</a:t>
            </a:r>
            <a:endParaRPr lang="en-US" sz="1200" b="0"/>
          </a:p>
          <a:p>
            <a:pPr>
              <a:defRPr sz="1400">
                <a:latin typeface="Calibri"/>
                <a:ea typeface="Calibri"/>
                <a:cs typeface="Calibri"/>
              </a:defRPr>
            </a:pPr>
            <a:r>
              <a:rPr lang="en-US" sz="1200" b="0"/>
              <a:t>SDG ind 07_10: freq=Annual</a:t>
            </a:r>
          </a:p>
        </c:rich>
      </c:tx>
      <c:layout/>
      <c:overlay val="0"/>
    </c:title>
    <c:autoTitleDeleted val="0"/>
    <c:plotArea>
      <c:layout/>
      <c:lineChart>
        <c:grouping val="standard"/>
        <c:varyColors val="0"/>
        <c:ser>
          <c:idx val="0"/>
          <c:order val="0"/>
          <c:tx>
            <c:strRef>
              <c:f>'07_10'!$A$23</c:f>
              <c:strCache>
                <c:ptCount val="1"/>
                <c:pt idx="0">
                  <c:v>European Union - 27 countries (from 2020)</c:v>
                </c:pt>
              </c:strCache>
            </c:strRef>
          </c:tx>
          <c:cat>
            <c:numRef>
              <c:f>'07_10'!$B$22:$P$22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'07_10'!$B$23:$P$23</c:f>
              <c:numCache>
                <c:formatCode>General</c:formatCode>
                <c:ptCount val="15"/>
                <c:pt idx="0">
                  <c:v>1458.3</c:v>
                </c:pt>
                <c:pt idx="1">
                  <c:v>1410.9</c:v>
                </c:pt>
                <c:pt idx="2">
                  <c:v>1395.3</c:v>
                </c:pt>
                <c:pt idx="3">
                  <c:v>1383.2</c:v>
                </c:pt>
                <c:pt idx="4">
                  <c:v>1329.4</c:v>
                </c:pt>
                <c:pt idx="5">
                  <c:v>1352.4</c:v>
                </c:pt>
                <c:pt idx="6">
                  <c:v>1363.9</c:v>
                </c:pt>
                <c:pt idx="7">
                  <c:v>1384.1</c:v>
                </c:pt>
                <c:pt idx="8">
                  <c:v>1377.3</c:v>
                </c:pt>
                <c:pt idx="9">
                  <c:v>1353.2</c:v>
                </c:pt>
                <c:pt idx="10">
                  <c:v>1236.4000000000001</c:v>
                </c:pt>
                <c:pt idx="11">
                  <c:v>1313.4</c:v>
                </c:pt>
                <c:pt idx="12">
                  <c:v>1259.2</c:v>
                </c:pt>
                <c:pt idx="13">
                  <c:v>1207.5</c:v>
                </c:pt>
                <c:pt idx="14">
                  <c:v>1209.3</c:v>
                </c:pt>
              </c:numCache>
            </c:numRef>
          </c:val>
          <c:smooth val="0"/>
        </c:ser>
        <c:ser>
          <c:idx val="1"/>
          <c:order val="1"/>
          <c:tx>
            <c:strRef>
              <c:f>'07_10'!$A$24</c:f>
              <c:strCache>
                <c:ptCount val="1"/>
                <c:pt idx="0">
                  <c:v>Netherlands</c:v>
                </c:pt>
              </c:strCache>
            </c:strRef>
          </c:tx>
          <c:cat>
            <c:numRef>
              <c:f>'07_10'!$B$22:$P$22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'07_10'!$B$24:$P$24</c:f>
              <c:numCache>
                <c:formatCode>General</c:formatCode>
                <c:ptCount val="15"/>
                <c:pt idx="0">
                  <c:v>71.7</c:v>
                </c:pt>
                <c:pt idx="1">
                  <c:v>67.099999999999994</c:v>
                </c:pt>
                <c:pt idx="2">
                  <c:v>66.8</c:v>
                </c:pt>
                <c:pt idx="3">
                  <c:v>66.2</c:v>
                </c:pt>
                <c:pt idx="4">
                  <c:v>62.3</c:v>
                </c:pt>
                <c:pt idx="5">
                  <c:v>64.099999999999994</c:v>
                </c:pt>
                <c:pt idx="6">
                  <c:v>65.099999999999994</c:v>
                </c:pt>
                <c:pt idx="7">
                  <c:v>65.400000000000006</c:v>
                </c:pt>
                <c:pt idx="8">
                  <c:v>64.8</c:v>
                </c:pt>
                <c:pt idx="9">
                  <c:v>63.7</c:v>
                </c:pt>
                <c:pt idx="10">
                  <c:v>58.4</c:v>
                </c:pt>
                <c:pt idx="11">
                  <c:v>60.8</c:v>
                </c:pt>
                <c:pt idx="12">
                  <c:v>56.2</c:v>
                </c:pt>
                <c:pt idx="13">
                  <c:v>53.8</c:v>
                </c:pt>
                <c:pt idx="14">
                  <c:v>68.400000000000006</c:v>
                </c:pt>
              </c:numCache>
            </c:numRef>
          </c:val>
          <c:smooth val="0"/>
        </c:ser>
        <c:ser>
          <c:idx val="2"/>
          <c:order val="2"/>
          <c:tx>
            <c:strRef>
              <c:f>'07_10'!$A$25</c:f>
              <c:strCache>
                <c:ptCount val="1"/>
                <c:pt idx="0">
                  <c:v>Poland</c:v>
                </c:pt>
              </c:strCache>
            </c:strRef>
          </c:tx>
          <c:cat>
            <c:numRef>
              <c:f>'07_10'!$B$22:$P$22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'07_10'!$B$25:$P$25</c:f>
              <c:numCache>
                <c:formatCode>General</c:formatCode>
                <c:ptCount val="15"/>
                <c:pt idx="0">
                  <c:v>96.6</c:v>
                </c:pt>
                <c:pt idx="1">
                  <c:v>96.6</c:v>
                </c:pt>
                <c:pt idx="2">
                  <c:v>92.8</c:v>
                </c:pt>
                <c:pt idx="3">
                  <c:v>93.4</c:v>
                </c:pt>
                <c:pt idx="4">
                  <c:v>89.5</c:v>
                </c:pt>
                <c:pt idx="5">
                  <c:v>90.1</c:v>
                </c:pt>
                <c:pt idx="6">
                  <c:v>94.8</c:v>
                </c:pt>
                <c:pt idx="7">
                  <c:v>99.1</c:v>
                </c:pt>
                <c:pt idx="8">
                  <c:v>104.1</c:v>
                </c:pt>
                <c:pt idx="9">
                  <c:v>100.2</c:v>
                </c:pt>
                <c:pt idx="10">
                  <c:v>96.8</c:v>
                </c:pt>
                <c:pt idx="11">
                  <c:v>103.9</c:v>
                </c:pt>
                <c:pt idx="12">
                  <c:v>98.4</c:v>
                </c:pt>
                <c:pt idx="13">
                  <c:v>93.2</c:v>
                </c:pt>
                <c:pt idx="14">
                  <c:v>92.3</c:v>
                </c:pt>
              </c:numCache>
            </c:numRef>
          </c:val>
          <c:smooth val="0"/>
        </c:ser>
        <c:ser>
          <c:idx val="3"/>
          <c:order val="3"/>
          <c:tx>
            <c:strRef>
              <c:f>'07_10'!$A$26</c:f>
              <c:strCache>
                <c:ptCount val="1"/>
                <c:pt idx="0">
                  <c:v>Serbia</c:v>
                </c:pt>
              </c:strCache>
            </c:strRef>
          </c:tx>
          <c:cat>
            <c:numRef>
              <c:f>'07_10'!$B$22:$P$22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'07_10'!$B$26:$P$26</c:f>
              <c:numCache>
                <c:formatCode>General</c:formatCode>
                <c:ptCount val="15"/>
                <c:pt idx="0">
                  <c:v>14.8</c:v>
                </c:pt>
                <c:pt idx="1">
                  <c:v>15.5</c:v>
                </c:pt>
                <c:pt idx="2">
                  <c:v>14.3</c:v>
                </c:pt>
                <c:pt idx="3">
                  <c:v>14.4</c:v>
                </c:pt>
                <c:pt idx="4">
                  <c:v>12.8</c:v>
                </c:pt>
                <c:pt idx="5">
                  <c:v>14.2</c:v>
                </c:pt>
                <c:pt idx="6">
                  <c:v>14.6</c:v>
                </c:pt>
                <c:pt idx="7">
                  <c:v>14.9</c:v>
                </c:pt>
                <c:pt idx="8">
                  <c:v>14.8</c:v>
                </c:pt>
                <c:pt idx="9">
                  <c:v>14.7</c:v>
                </c:pt>
                <c:pt idx="10">
                  <c:v>15.2</c:v>
                </c:pt>
                <c:pt idx="11">
                  <c:v>15.5</c:v>
                </c:pt>
                <c:pt idx="12">
                  <c:v>15.8</c:v>
                </c:pt>
                <c:pt idx="13">
                  <c:v>15.4</c:v>
                </c:pt>
                <c:pt idx="14">
                  <c:v>15.4</c:v>
                </c:pt>
              </c:numCache>
            </c:numRef>
          </c:val>
          <c:smooth val="0"/>
        </c:ser>
        <c:dLbls>
          <c:showLegendKey val="0"/>
          <c:showVal val="0"/>
          <c:showCatName val="0"/>
          <c:showSerName val="0"/>
          <c:showPercent val="0"/>
          <c:showBubbleSize val="0"/>
        </c:dLbls>
        <c:marker val="1"/>
        <c:smooth val="0"/>
        <c:axId val="163386496"/>
        <c:axId val="163388032"/>
      </c:lineChart>
      <c:catAx>
        <c:axId val="163386496"/>
        <c:scaling>
          <c:orientation val="minMax"/>
        </c:scaling>
        <c:delete val="0"/>
        <c:axPos val="b"/>
        <c:numFmt formatCode="General" sourceLinked="1"/>
        <c:majorTickMark val="out"/>
        <c:minorTickMark val="none"/>
        <c:tickLblPos val="nextTo"/>
        <c:crossAx val="163388032"/>
        <c:crosses val="autoZero"/>
        <c:auto val="1"/>
        <c:lblAlgn val="ctr"/>
        <c:lblOffset val="100"/>
        <c:noMultiLvlLbl val="0"/>
      </c:catAx>
      <c:valAx>
        <c:axId val="16338803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3386496"/>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Severe material and social deprivation rate by age group and sex, 2015-2025 (Percentage)</a:t>
            </a:r>
            <a:endParaRPr sz="1200" b="0"/>
          </a:p>
          <a:p>
            <a:pPr>
              <a:defRPr sz="1400">
                <a:latin typeface="Calibri"/>
                <a:ea typeface="Calibri"/>
                <a:cs typeface="Calibri"/>
              </a:defRPr>
            </a:pPr>
            <a:r>
              <a:rPr sz="1200" b="0"/>
              <a:t>SDG ind 01_31: freq=Annual, age=Less than 18 years, sex=Total</a:t>
            </a:r>
          </a:p>
        </c:rich>
      </c:tx>
      <c:overlay val="0"/>
    </c:title>
    <c:autoTitleDeleted val="0"/>
    <c:plotArea>
      <c:layout/>
      <c:lineChart>
        <c:grouping val="standard"/>
        <c:varyColors val="0"/>
        <c:ser>
          <c:idx val="0"/>
          <c:order val="0"/>
          <c:tx>
            <c:strRef>
              <c:f>'01_31'!$A$45</c:f>
              <c:strCache>
                <c:ptCount val="1"/>
                <c:pt idx="0">
                  <c:v>European Union - 27 countries (from 2020)</c:v>
                </c:pt>
              </c:strCache>
            </c:strRef>
          </c:tx>
          <c:cat>
            <c:numRef>
              <c:f>'01_31'!$B$44:$L$44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'01_31'!$B$45:$L$45</c:f>
              <c:numCache>
                <c:formatCode>General</c:formatCode>
                <c:ptCount val="11"/>
                <c:pt idx="0">
                  <c:v>11.8</c:v>
                </c:pt>
                <c:pt idx="1">
                  <c:v>11.1</c:v>
                </c:pt>
                <c:pt idx="2">
                  <c:v>9.3000000000000007</c:v>
                </c:pt>
                <c:pt idx="3">
                  <c:v>8.1999999999999993</c:v>
                </c:pt>
                <c:pt idx="4">
                  <c:v>7.5</c:v>
                </c:pt>
                <c:pt idx="5">
                  <c:v>8.1999999999999993</c:v>
                </c:pt>
                <c:pt idx="6">
                  <c:v>7.5</c:v>
                </c:pt>
                <c:pt idx="7">
                  <c:v>8.3000000000000007</c:v>
                </c:pt>
                <c:pt idx="8">
                  <c:v>8.4</c:v>
                </c:pt>
                <c:pt idx="9">
                  <c:v>7.9</c:v>
                </c:pt>
                <c:pt idx="10">
                  <c:v>0</c:v>
                </c:pt>
              </c:numCache>
            </c:numRef>
          </c:val>
          <c:smooth val="0"/>
        </c:ser>
        <c:ser>
          <c:idx val="1"/>
          <c:order val="1"/>
          <c:tx>
            <c:strRef>
              <c:f>'01_31'!$A$46</c:f>
              <c:strCache>
                <c:ptCount val="1"/>
                <c:pt idx="0">
                  <c:v>Netherlands</c:v>
                </c:pt>
              </c:strCache>
            </c:strRef>
          </c:tx>
          <c:cat>
            <c:numRef>
              <c:f>'01_31'!$B$44:$L$44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'01_31'!$B$46:$L$46</c:f>
              <c:numCache>
                <c:formatCode>General</c:formatCode>
                <c:ptCount val="11"/>
                <c:pt idx="0">
                  <c:v>3</c:v>
                </c:pt>
                <c:pt idx="1">
                  <c:v>2.4</c:v>
                </c:pt>
                <c:pt idx="2">
                  <c:v>2.6</c:v>
                </c:pt>
                <c:pt idx="3">
                  <c:v>2.4</c:v>
                </c:pt>
                <c:pt idx="4">
                  <c:v>2.4</c:v>
                </c:pt>
                <c:pt idx="5">
                  <c:v>2</c:v>
                </c:pt>
                <c:pt idx="6">
                  <c:v>1.7</c:v>
                </c:pt>
                <c:pt idx="7">
                  <c:v>2.4</c:v>
                </c:pt>
                <c:pt idx="8">
                  <c:v>2.7</c:v>
                </c:pt>
                <c:pt idx="9">
                  <c:v>4.2</c:v>
                </c:pt>
                <c:pt idx="10">
                  <c:v>2.1</c:v>
                </c:pt>
              </c:numCache>
            </c:numRef>
          </c:val>
          <c:smooth val="0"/>
        </c:ser>
        <c:ser>
          <c:idx val="2"/>
          <c:order val="2"/>
          <c:tx>
            <c:strRef>
              <c:f>'01_31'!$A$47</c:f>
              <c:strCache>
                <c:ptCount val="1"/>
                <c:pt idx="0">
                  <c:v>Poland</c:v>
                </c:pt>
              </c:strCache>
            </c:strRef>
          </c:tx>
          <c:cat>
            <c:numRef>
              <c:f>'01_31'!$B$44:$L$44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'01_31'!$B$47:$L$47</c:f>
              <c:numCache>
                <c:formatCode>General</c:formatCode>
                <c:ptCount val="11"/>
                <c:pt idx="0">
                  <c:v>8.8000000000000007</c:v>
                </c:pt>
                <c:pt idx="1">
                  <c:v>5.0999999999999996</c:v>
                </c:pt>
                <c:pt idx="2">
                  <c:v>4.5999999999999996</c:v>
                </c:pt>
                <c:pt idx="3">
                  <c:v>3.5</c:v>
                </c:pt>
                <c:pt idx="4">
                  <c:v>2.6</c:v>
                </c:pt>
                <c:pt idx="5">
                  <c:v>2.5</c:v>
                </c:pt>
                <c:pt idx="6">
                  <c:v>2.5</c:v>
                </c:pt>
                <c:pt idx="7">
                  <c:v>2.2999999999999998</c:v>
                </c:pt>
                <c:pt idx="8">
                  <c:v>3</c:v>
                </c:pt>
                <c:pt idx="9">
                  <c:v>2.1</c:v>
                </c:pt>
                <c:pt idx="10">
                  <c:v>1.7</c:v>
                </c:pt>
              </c:numCache>
            </c:numRef>
          </c:val>
          <c:smooth val="0"/>
        </c:ser>
        <c:ser>
          <c:idx val="3"/>
          <c:order val="3"/>
          <c:tx>
            <c:strRef>
              <c:f>'01_31'!$A$48</c:f>
              <c:strCache>
                <c:ptCount val="1"/>
                <c:pt idx="0">
                  <c:v>Serbia</c:v>
                </c:pt>
              </c:strCache>
            </c:strRef>
          </c:tx>
          <c:cat>
            <c:numRef>
              <c:f>'01_31'!$B$44:$L$44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'01_31'!$B$48:$L$48</c:f>
              <c:numCache>
                <c:formatCode>General</c:formatCode>
                <c:ptCount val="11"/>
                <c:pt idx="0">
                  <c:v>24.3</c:v>
                </c:pt>
                <c:pt idx="1">
                  <c:v>0</c:v>
                </c:pt>
                <c:pt idx="2">
                  <c:v>20.7</c:v>
                </c:pt>
                <c:pt idx="3">
                  <c:v>17.399999999999999</c:v>
                </c:pt>
                <c:pt idx="4">
                  <c:v>15.4</c:v>
                </c:pt>
                <c:pt idx="5">
                  <c:v>13.5</c:v>
                </c:pt>
                <c:pt idx="6">
                  <c:v>12.3</c:v>
                </c:pt>
                <c:pt idx="7">
                  <c:v>13.3</c:v>
                </c:pt>
                <c:pt idx="8">
                  <c:v>12.5</c:v>
                </c:pt>
                <c:pt idx="9">
                  <c:v>7.5</c:v>
                </c:pt>
                <c:pt idx="10">
                  <c:v>0</c:v>
                </c:pt>
              </c:numCache>
            </c:numRef>
          </c:val>
          <c:smooth val="0"/>
        </c:ser>
        <c:dLbls>
          <c:showLegendKey val="0"/>
          <c:showVal val="0"/>
          <c:showCatName val="0"/>
          <c:showSerName val="0"/>
          <c:showPercent val="0"/>
          <c:showBubbleSize val="0"/>
        </c:dLbls>
        <c:marker val="1"/>
        <c:smooth val="0"/>
        <c:axId val="117074944"/>
        <c:axId val="117110656"/>
      </c:lineChart>
      <c:catAx>
        <c:axId val="117074944"/>
        <c:scaling>
          <c:orientation val="minMax"/>
        </c:scaling>
        <c:delete val="0"/>
        <c:axPos val="b"/>
        <c:numFmt formatCode="General" sourceLinked="1"/>
        <c:majorTickMark val="out"/>
        <c:minorTickMark val="none"/>
        <c:tickLblPos val="nextTo"/>
        <c:crossAx val="117110656"/>
        <c:crosses val="autoZero"/>
        <c:auto val="1"/>
        <c:lblAlgn val="ctr"/>
        <c:lblOffset val="100"/>
        <c:noMultiLvlLbl val="0"/>
      </c:catAx>
      <c:valAx>
        <c:axId val="11711065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17074944"/>
        <c:crosses val="autoZero"/>
        <c:crossBetween val="between"/>
      </c:valAx>
    </c:plotArea>
    <c:legend>
      <c:legendPos val="b"/>
      <c:overlay val="0"/>
    </c:legend>
    <c:plotVisOnly val="1"/>
    <c:dispBlanksAs val="gap"/>
    <c:showDLblsOverMax val="0"/>
  </c:chart>
  <c:spPr>
    <a:ln>
      <a:solidFill>
        <a:srgbClr val="E5243B"/>
      </a:solidFill>
      <a:prstDash val="solid"/>
    </a:ln>
  </c:sp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Primary energy consumption, 2010-2024 (Index, 2005=100)</a:t>
            </a:r>
            <a:endParaRPr lang="en-US" sz="1200" b="0"/>
          </a:p>
          <a:p>
            <a:pPr>
              <a:defRPr sz="1400">
                <a:latin typeface="Calibri"/>
                <a:ea typeface="Calibri"/>
                <a:cs typeface="Calibri"/>
              </a:defRPr>
            </a:pPr>
            <a:r>
              <a:rPr lang="en-US" sz="1200" b="0"/>
              <a:t>SDG ind 07_10: freq=Annual</a:t>
            </a:r>
          </a:p>
        </c:rich>
      </c:tx>
      <c:layout/>
      <c:overlay val="0"/>
    </c:title>
    <c:autoTitleDeleted val="0"/>
    <c:plotArea>
      <c:layout/>
      <c:lineChart>
        <c:grouping val="standard"/>
        <c:varyColors val="0"/>
        <c:ser>
          <c:idx val="0"/>
          <c:order val="0"/>
          <c:tx>
            <c:strRef>
              <c:f>'07_10'!$A$34</c:f>
              <c:strCache>
                <c:ptCount val="1"/>
                <c:pt idx="0">
                  <c:v>European Union - 27 countries (from 2020)</c:v>
                </c:pt>
              </c:strCache>
            </c:strRef>
          </c:tx>
          <c:cat>
            <c:numRef>
              <c:f>'07_10'!$B$33:$P$33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'07_10'!$B$34:$P$34</c:f>
              <c:numCache>
                <c:formatCode>General</c:formatCode>
                <c:ptCount val="15"/>
                <c:pt idx="0">
                  <c:v>97.4</c:v>
                </c:pt>
                <c:pt idx="1">
                  <c:v>94.2</c:v>
                </c:pt>
                <c:pt idx="2">
                  <c:v>93.2</c:v>
                </c:pt>
                <c:pt idx="3">
                  <c:v>92.4</c:v>
                </c:pt>
                <c:pt idx="4">
                  <c:v>88.8</c:v>
                </c:pt>
                <c:pt idx="5">
                  <c:v>90.3</c:v>
                </c:pt>
                <c:pt idx="6">
                  <c:v>91.1</c:v>
                </c:pt>
                <c:pt idx="7">
                  <c:v>92.4</c:v>
                </c:pt>
                <c:pt idx="8">
                  <c:v>92</c:v>
                </c:pt>
                <c:pt idx="9">
                  <c:v>90.4</c:v>
                </c:pt>
                <c:pt idx="10">
                  <c:v>82.6</c:v>
                </c:pt>
                <c:pt idx="11">
                  <c:v>87.7</c:v>
                </c:pt>
                <c:pt idx="12">
                  <c:v>84.1</c:v>
                </c:pt>
                <c:pt idx="13">
                  <c:v>80.599999999999994</c:v>
                </c:pt>
                <c:pt idx="14">
                  <c:v>80.7</c:v>
                </c:pt>
              </c:numCache>
            </c:numRef>
          </c:val>
          <c:smooth val="0"/>
        </c:ser>
        <c:ser>
          <c:idx val="1"/>
          <c:order val="1"/>
          <c:tx>
            <c:strRef>
              <c:f>'07_10'!$A$35</c:f>
              <c:strCache>
                <c:ptCount val="1"/>
                <c:pt idx="0">
                  <c:v>Netherlands</c:v>
                </c:pt>
              </c:strCache>
            </c:strRef>
          </c:tx>
          <c:cat>
            <c:numRef>
              <c:f>'07_10'!$B$33:$P$33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'07_10'!$B$35:$P$35</c:f>
              <c:numCache>
                <c:formatCode>General</c:formatCode>
                <c:ptCount val="15"/>
                <c:pt idx="0">
                  <c:v>102.3</c:v>
                </c:pt>
                <c:pt idx="1">
                  <c:v>95.7</c:v>
                </c:pt>
                <c:pt idx="2">
                  <c:v>95.2</c:v>
                </c:pt>
                <c:pt idx="3">
                  <c:v>94.4</c:v>
                </c:pt>
                <c:pt idx="4">
                  <c:v>88.9</c:v>
                </c:pt>
                <c:pt idx="5">
                  <c:v>91.4</c:v>
                </c:pt>
                <c:pt idx="6">
                  <c:v>92.9</c:v>
                </c:pt>
                <c:pt idx="7">
                  <c:v>93.2</c:v>
                </c:pt>
                <c:pt idx="8">
                  <c:v>92.4</c:v>
                </c:pt>
                <c:pt idx="9">
                  <c:v>90.9</c:v>
                </c:pt>
                <c:pt idx="10">
                  <c:v>83.3</c:v>
                </c:pt>
                <c:pt idx="11">
                  <c:v>86.7</c:v>
                </c:pt>
                <c:pt idx="12">
                  <c:v>80.099999999999994</c:v>
                </c:pt>
                <c:pt idx="13">
                  <c:v>76.7</c:v>
                </c:pt>
                <c:pt idx="14">
                  <c:v>97.6</c:v>
                </c:pt>
              </c:numCache>
            </c:numRef>
          </c:val>
          <c:smooth val="0"/>
        </c:ser>
        <c:ser>
          <c:idx val="2"/>
          <c:order val="2"/>
          <c:tx>
            <c:strRef>
              <c:f>'07_10'!$A$36</c:f>
              <c:strCache>
                <c:ptCount val="1"/>
                <c:pt idx="0">
                  <c:v>Poland</c:v>
                </c:pt>
              </c:strCache>
            </c:strRef>
          </c:tx>
          <c:cat>
            <c:numRef>
              <c:f>'07_10'!$B$33:$P$33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'07_10'!$B$36:$P$36</c:f>
              <c:numCache>
                <c:formatCode>General</c:formatCode>
                <c:ptCount val="15"/>
                <c:pt idx="0">
                  <c:v>109.8</c:v>
                </c:pt>
                <c:pt idx="1">
                  <c:v>109.8</c:v>
                </c:pt>
                <c:pt idx="2">
                  <c:v>105.5</c:v>
                </c:pt>
                <c:pt idx="3">
                  <c:v>106.2</c:v>
                </c:pt>
                <c:pt idx="4">
                  <c:v>101.8</c:v>
                </c:pt>
                <c:pt idx="5">
                  <c:v>102.4</c:v>
                </c:pt>
                <c:pt idx="6">
                  <c:v>107.8</c:v>
                </c:pt>
                <c:pt idx="7">
                  <c:v>112.6</c:v>
                </c:pt>
                <c:pt idx="8">
                  <c:v>118.3</c:v>
                </c:pt>
                <c:pt idx="9">
                  <c:v>113.9</c:v>
                </c:pt>
                <c:pt idx="10">
                  <c:v>110.1</c:v>
                </c:pt>
                <c:pt idx="11">
                  <c:v>118.2</c:v>
                </c:pt>
                <c:pt idx="12">
                  <c:v>111.9</c:v>
                </c:pt>
                <c:pt idx="13">
                  <c:v>106</c:v>
                </c:pt>
                <c:pt idx="14">
                  <c:v>105</c:v>
                </c:pt>
              </c:numCache>
            </c:numRef>
          </c:val>
          <c:smooth val="0"/>
        </c:ser>
        <c:ser>
          <c:idx val="3"/>
          <c:order val="3"/>
          <c:tx>
            <c:strRef>
              <c:f>'07_10'!$A$37</c:f>
              <c:strCache>
                <c:ptCount val="1"/>
                <c:pt idx="0">
                  <c:v>Serbia</c:v>
                </c:pt>
              </c:strCache>
            </c:strRef>
          </c:tx>
          <c:cat>
            <c:numRef>
              <c:f>'07_10'!$B$33:$P$33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'07_10'!$B$37:$P$37</c:f>
              <c:numCache>
                <c:formatCode>General</c:formatCode>
                <c:ptCount val="15"/>
                <c:pt idx="0">
                  <c:v>94.5</c:v>
                </c:pt>
                <c:pt idx="1">
                  <c:v>98.9</c:v>
                </c:pt>
                <c:pt idx="2">
                  <c:v>91.2</c:v>
                </c:pt>
                <c:pt idx="3">
                  <c:v>91.8</c:v>
                </c:pt>
                <c:pt idx="4">
                  <c:v>82</c:v>
                </c:pt>
                <c:pt idx="5">
                  <c:v>90.7</c:v>
                </c:pt>
                <c:pt idx="6">
                  <c:v>93.1</c:v>
                </c:pt>
                <c:pt idx="7">
                  <c:v>95.1</c:v>
                </c:pt>
                <c:pt idx="8">
                  <c:v>94.4</c:v>
                </c:pt>
                <c:pt idx="9">
                  <c:v>94</c:v>
                </c:pt>
                <c:pt idx="10">
                  <c:v>97.2</c:v>
                </c:pt>
                <c:pt idx="11">
                  <c:v>99.1</c:v>
                </c:pt>
                <c:pt idx="12">
                  <c:v>100.9</c:v>
                </c:pt>
                <c:pt idx="13">
                  <c:v>98.4</c:v>
                </c:pt>
                <c:pt idx="14">
                  <c:v>98.2</c:v>
                </c:pt>
              </c:numCache>
            </c:numRef>
          </c:val>
          <c:smooth val="0"/>
        </c:ser>
        <c:dLbls>
          <c:showLegendKey val="0"/>
          <c:showVal val="0"/>
          <c:showCatName val="0"/>
          <c:showSerName val="0"/>
          <c:showPercent val="0"/>
          <c:showBubbleSize val="0"/>
        </c:dLbls>
        <c:marker val="1"/>
        <c:smooth val="0"/>
        <c:axId val="164153216"/>
        <c:axId val="164154752"/>
      </c:lineChart>
      <c:catAx>
        <c:axId val="164153216"/>
        <c:scaling>
          <c:orientation val="minMax"/>
        </c:scaling>
        <c:delete val="0"/>
        <c:axPos val="b"/>
        <c:numFmt formatCode="General" sourceLinked="1"/>
        <c:majorTickMark val="out"/>
        <c:minorTickMark val="none"/>
        <c:tickLblPos val="nextTo"/>
        <c:crossAx val="164154752"/>
        <c:crosses val="autoZero"/>
        <c:auto val="1"/>
        <c:lblAlgn val="ctr"/>
        <c:lblOffset val="100"/>
        <c:noMultiLvlLbl val="0"/>
      </c:catAx>
      <c:valAx>
        <c:axId val="16415475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4153216"/>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Primary energy consumption, 2010-2024 (Tonnes of oil equivalent (TOE) per capita)</a:t>
            </a:r>
            <a:endParaRPr sz="1200" b="0"/>
          </a:p>
          <a:p>
            <a:pPr>
              <a:defRPr sz="1400">
                <a:latin typeface="Calibri"/>
                <a:ea typeface="Calibri"/>
                <a:cs typeface="Calibri"/>
              </a:defRPr>
            </a:pPr>
            <a:r>
              <a:rPr sz="1200" b="0"/>
              <a:t>SDG ind 07_10: freq=Annual</a:t>
            </a:r>
          </a:p>
        </c:rich>
      </c:tx>
      <c:overlay val="0"/>
    </c:title>
    <c:autoTitleDeleted val="0"/>
    <c:plotArea>
      <c:layout/>
      <c:lineChart>
        <c:grouping val="standard"/>
        <c:varyColors val="0"/>
        <c:ser>
          <c:idx val="0"/>
          <c:order val="0"/>
          <c:tx>
            <c:strRef>
              <c:f>'07_10'!$A$45</c:f>
              <c:strCache>
                <c:ptCount val="1"/>
                <c:pt idx="0">
                  <c:v>European Union - 27 countries (from 2020)</c:v>
                </c:pt>
              </c:strCache>
            </c:strRef>
          </c:tx>
          <c:cat>
            <c:numRef>
              <c:f>'07_10'!$B$44:$P$44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'07_10'!$B$45:$P$45</c:f>
              <c:numCache>
                <c:formatCode>General</c:formatCode>
                <c:ptCount val="15"/>
                <c:pt idx="0">
                  <c:v>3.3</c:v>
                </c:pt>
                <c:pt idx="1">
                  <c:v>3.2</c:v>
                </c:pt>
                <c:pt idx="2">
                  <c:v>3.16</c:v>
                </c:pt>
                <c:pt idx="3">
                  <c:v>3.13</c:v>
                </c:pt>
                <c:pt idx="4">
                  <c:v>3</c:v>
                </c:pt>
                <c:pt idx="5">
                  <c:v>3.05</c:v>
                </c:pt>
                <c:pt idx="6">
                  <c:v>3.07</c:v>
                </c:pt>
                <c:pt idx="7">
                  <c:v>3.11</c:v>
                </c:pt>
                <c:pt idx="8">
                  <c:v>3.09</c:v>
                </c:pt>
                <c:pt idx="9">
                  <c:v>3.03</c:v>
                </c:pt>
                <c:pt idx="10">
                  <c:v>2.77</c:v>
                </c:pt>
                <c:pt idx="11">
                  <c:v>2.95</c:v>
                </c:pt>
                <c:pt idx="12">
                  <c:v>2.82</c:v>
                </c:pt>
                <c:pt idx="13">
                  <c:v>2.69</c:v>
                </c:pt>
                <c:pt idx="14">
                  <c:v>2.69</c:v>
                </c:pt>
              </c:numCache>
            </c:numRef>
          </c:val>
          <c:smooth val="0"/>
        </c:ser>
        <c:ser>
          <c:idx val="1"/>
          <c:order val="1"/>
          <c:tx>
            <c:strRef>
              <c:f>'07_10'!$A$46</c:f>
              <c:strCache>
                <c:ptCount val="1"/>
                <c:pt idx="0">
                  <c:v>Netherlands</c:v>
                </c:pt>
              </c:strCache>
            </c:strRef>
          </c:tx>
          <c:cat>
            <c:numRef>
              <c:f>'07_10'!$B$44:$P$44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'07_10'!$B$46:$P$46</c:f>
              <c:numCache>
                <c:formatCode>General</c:formatCode>
                <c:ptCount val="15"/>
                <c:pt idx="0">
                  <c:v>4.32</c:v>
                </c:pt>
                <c:pt idx="1">
                  <c:v>4.0199999999999996</c:v>
                </c:pt>
                <c:pt idx="2">
                  <c:v>3.98</c:v>
                </c:pt>
                <c:pt idx="3">
                  <c:v>3.94</c:v>
                </c:pt>
                <c:pt idx="4">
                  <c:v>3.7</c:v>
                </c:pt>
                <c:pt idx="5">
                  <c:v>3.78</c:v>
                </c:pt>
                <c:pt idx="6">
                  <c:v>3.82</c:v>
                </c:pt>
                <c:pt idx="7">
                  <c:v>3.82</c:v>
                </c:pt>
                <c:pt idx="8">
                  <c:v>3.76</c:v>
                </c:pt>
                <c:pt idx="9">
                  <c:v>3.67</c:v>
                </c:pt>
                <c:pt idx="10">
                  <c:v>3.35</c:v>
                </c:pt>
                <c:pt idx="11">
                  <c:v>3.47</c:v>
                </c:pt>
                <c:pt idx="12">
                  <c:v>3.17</c:v>
                </c:pt>
                <c:pt idx="13">
                  <c:v>3.01</c:v>
                </c:pt>
                <c:pt idx="14">
                  <c:v>3.8</c:v>
                </c:pt>
              </c:numCache>
            </c:numRef>
          </c:val>
          <c:smooth val="0"/>
        </c:ser>
        <c:ser>
          <c:idx val="2"/>
          <c:order val="2"/>
          <c:tx>
            <c:strRef>
              <c:f>'07_10'!$A$47</c:f>
              <c:strCache>
                <c:ptCount val="1"/>
                <c:pt idx="0">
                  <c:v>Poland</c:v>
                </c:pt>
              </c:strCache>
            </c:strRef>
          </c:tx>
          <c:cat>
            <c:numRef>
              <c:f>'07_10'!$B$44:$P$44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'07_10'!$B$47:$P$47</c:f>
              <c:numCache>
                <c:formatCode>General</c:formatCode>
                <c:ptCount val="15"/>
                <c:pt idx="0">
                  <c:v>2.54</c:v>
                </c:pt>
                <c:pt idx="1">
                  <c:v>2.54</c:v>
                </c:pt>
                <c:pt idx="2">
                  <c:v>2.44</c:v>
                </c:pt>
                <c:pt idx="3">
                  <c:v>2.46</c:v>
                </c:pt>
                <c:pt idx="4">
                  <c:v>2.35</c:v>
                </c:pt>
                <c:pt idx="5">
                  <c:v>2.37</c:v>
                </c:pt>
                <c:pt idx="6">
                  <c:v>2.5</c:v>
                </c:pt>
                <c:pt idx="7">
                  <c:v>2.61</c:v>
                </c:pt>
                <c:pt idx="8">
                  <c:v>2.74</c:v>
                </c:pt>
                <c:pt idx="9">
                  <c:v>2.64</c:v>
                </c:pt>
                <c:pt idx="10">
                  <c:v>2.58</c:v>
                </c:pt>
                <c:pt idx="11">
                  <c:v>2.81</c:v>
                </c:pt>
                <c:pt idx="12">
                  <c:v>2.67</c:v>
                </c:pt>
                <c:pt idx="13">
                  <c:v>2.54</c:v>
                </c:pt>
                <c:pt idx="14">
                  <c:v>2.5299999999999998</c:v>
                </c:pt>
              </c:numCache>
            </c:numRef>
          </c:val>
          <c:smooth val="0"/>
        </c:ser>
        <c:ser>
          <c:idx val="3"/>
          <c:order val="3"/>
          <c:tx>
            <c:strRef>
              <c:f>'07_10'!$A$48</c:f>
              <c:strCache>
                <c:ptCount val="1"/>
                <c:pt idx="0">
                  <c:v>Serbia</c:v>
                </c:pt>
              </c:strCache>
            </c:strRef>
          </c:tx>
          <c:cat>
            <c:numRef>
              <c:f>'07_10'!$B$44:$P$44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'07_10'!$B$48:$P$48</c:f>
              <c:numCache>
                <c:formatCode>General</c:formatCode>
                <c:ptCount val="15"/>
                <c:pt idx="0">
                  <c:v>2.0299999999999998</c:v>
                </c:pt>
                <c:pt idx="1">
                  <c:v>2.14</c:v>
                </c:pt>
                <c:pt idx="2">
                  <c:v>1.98</c:v>
                </c:pt>
                <c:pt idx="3">
                  <c:v>2.0099999999999998</c:v>
                </c:pt>
                <c:pt idx="4">
                  <c:v>1.8</c:v>
                </c:pt>
                <c:pt idx="5">
                  <c:v>2</c:v>
                </c:pt>
                <c:pt idx="6">
                  <c:v>2.0699999999999998</c:v>
                </c:pt>
                <c:pt idx="7">
                  <c:v>2.12</c:v>
                </c:pt>
                <c:pt idx="8">
                  <c:v>2.12</c:v>
                </c:pt>
                <c:pt idx="9">
                  <c:v>2.12</c:v>
                </c:pt>
                <c:pt idx="10">
                  <c:v>2.21</c:v>
                </c:pt>
                <c:pt idx="11">
                  <c:v>2.27</c:v>
                </c:pt>
                <c:pt idx="12">
                  <c:v>2.35</c:v>
                </c:pt>
                <c:pt idx="13">
                  <c:v>2.33</c:v>
                </c:pt>
                <c:pt idx="14">
                  <c:v>2.34</c:v>
                </c:pt>
              </c:numCache>
            </c:numRef>
          </c:val>
          <c:smooth val="0"/>
        </c:ser>
        <c:dLbls>
          <c:showLegendKey val="0"/>
          <c:showVal val="0"/>
          <c:showCatName val="0"/>
          <c:showSerName val="0"/>
          <c:showPercent val="0"/>
          <c:showBubbleSize val="0"/>
        </c:dLbls>
        <c:marker val="1"/>
        <c:smooth val="0"/>
        <c:axId val="164905344"/>
        <c:axId val="164906880"/>
      </c:lineChart>
      <c:catAx>
        <c:axId val="164905344"/>
        <c:scaling>
          <c:orientation val="minMax"/>
        </c:scaling>
        <c:delete val="0"/>
        <c:axPos val="b"/>
        <c:numFmt formatCode="General" sourceLinked="1"/>
        <c:majorTickMark val="out"/>
        <c:minorTickMark val="none"/>
        <c:tickLblPos val="nextTo"/>
        <c:crossAx val="164906880"/>
        <c:crosses val="autoZero"/>
        <c:auto val="1"/>
        <c:lblAlgn val="ctr"/>
        <c:lblOffset val="100"/>
        <c:noMultiLvlLbl val="0"/>
      </c:catAx>
      <c:valAx>
        <c:axId val="16490688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4905344"/>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Final energy consumption, 2010-2024 (Million tonnes of oil equivalent)</a:t>
            </a:r>
            <a:endParaRPr lang="en-US" sz="1200" b="0"/>
          </a:p>
          <a:p>
            <a:pPr>
              <a:defRPr sz="1400">
                <a:latin typeface="Calibri"/>
                <a:ea typeface="Calibri"/>
                <a:cs typeface="Calibri"/>
              </a:defRPr>
            </a:pPr>
            <a:r>
              <a:rPr lang="en-US" sz="1200" b="0"/>
              <a:t>SDG ind 07_11: freq=Annual</a:t>
            </a:r>
          </a:p>
        </c:rich>
      </c:tx>
      <c:layout/>
      <c:overlay val="0"/>
    </c:title>
    <c:autoTitleDeleted val="0"/>
    <c:plotArea>
      <c:layout/>
      <c:lineChart>
        <c:grouping val="standard"/>
        <c:varyColors val="0"/>
        <c:ser>
          <c:idx val="0"/>
          <c:order val="0"/>
          <c:tx>
            <c:strRef>
              <c:f>'07_11'!$A$23</c:f>
              <c:strCache>
                <c:ptCount val="1"/>
                <c:pt idx="0">
                  <c:v>European Union - 27 countries (from 2020)</c:v>
                </c:pt>
              </c:strCache>
            </c:strRef>
          </c:tx>
          <c:cat>
            <c:numRef>
              <c:f>'07_11'!$B$22:$P$22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'07_11'!$B$23:$P$23</c:f>
              <c:numCache>
                <c:formatCode>General</c:formatCode>
                <c:ptCount val="15"/>
                <c:pt idx="0">
                  <c:v>1003.6</c:v>
                </c:pt>
                <c:pt idx="1">
                  <c:v>965.2</c:v>
                </c:pt>
                <c:pt idx="2">
                  <c:v>963.7</c:v>
                </c:pt>
                <c:pt idx="3">
                  <c:v>961.8</c:v>
                </c:pt>
                <c:pt idx="4">
                  <c:v>919.3</c:v>
                </c:pt>
                <c:pt idx="5">
                  <c:v>940</c:v>
                </c:pt>
                <c:pt idx="6">
                  <c:v>959.7</c:v>
                </c:pt>
                <c:pt idx="7">
                  <c:v>971.4</c:v>
                </c:pt>
                <c:pt idx="8">
                  <c:v>974.3</c:v>
                </c:pt>
                <c:pt idx="9">
                  <c:v>968.7</c:v>
                </c:pt>
                <c:pt idx="10">
                  <c:v>892.1</c:v>
                </c:pt>
                <c:pt idx="11">
                  <c:v>947.8</c:v>
                </c:pt>
                <c:pt idx="12">
                  <c:v>920.3</c:v>
                </c:pt>
                <c:pt idx="13">
                  <c:v>893</c:v>
                </c:pt>
                <c:pt idx="14">
                  <c:v>901</c:v>
                </c:pt>
              </c:numCache>
            </c:numRef>
          </c:val>
          <c:smooth val="0"/>
        </c:ser>
        <c:ser>
          <c:idx val="1"/>
          <c:order val="1"/>
          <c:tx>
            <c:strRef>
              <c:f>'07_11'!$A$24</c:f>
              <c:strCache>
                <c:ptCount val="1"/>
                <c:pt idx="0">
                  <c:v>Netherlands</c:v>
                </c:pt>
              </c:strCache>
            </c:strRef>
          </c:tx>
          <c:cat>
            <c:numRef>
              <c:f>'07_11'!$B$22:$P$22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'07_11'!$B$24:$P$24</c:f>
              <c:numCache>
                <c:formatCode>General</c:formatCode>
                <c:ptCount val="15"/>
                <c:pt idx="0">
                  <c:v>54.1</c:v>
                </c:pt>
                <c:pt idx="1">
                  <c:v>50.3</c:v>
                </c:pt>
                <c:pt idx="2">
                  <c:v>50.4</c:v>
                </c:pt>
                <c:pt idx="3">
                  <c:v>50.3</c:v>
                </c:pt>
                <c:pt idx="4">
                  <c:v>45.9</c:v>
                </c:pt>
                <c:pt idx="5">
                  <c:v>47</c:v>
                </c:pt>
                <c:pt idx="6">
                  <c:v>48.1</c:v>
                </c:pt>
                <c:pt idx="7">
                  <c:v>48.4</c:v>
                </c:pt>
                <c:pt idx="8">
                  <c:v>48.7</c:v>
                </c:pt>
                <c:pt idx="9">
                  <c:v>47.8</c:v>
                </c:pt>
                <c:pt idx="10">
                  <c:v>43.8</c:v>
                </c:pt>
                <c:pt idx="11">
                  <c:v>45.3</c:v>
                </c:pt>
                <c:pt idx="12">
                  <c:v>41.6</c:v>
                </c:pt>
                <c:pt idx="13">
                  <c:v>40.799999999999997</c:v>
                </c:pt>
                <c:pt idx="14">
                  <c:v>41.7</c:v>
                </c:pt>
              </c:numCache>
            </c:numRef>
          </c:val>
          <c:smooth val="0"/>
        </c:ser>
        <c:ser>
          <c:idx val="2"/>
          <c:order val="2"/>
          <c:tx>
            <c:strRef>
              <c:f>'07_11'!$A$25</c:f>
              <c:strCache>
                <c:ptCount val="1"/>
                <c:pt idx="0">
                  <c:v>Poland</c:v>
                </c:pt>
              </c:strCache>
            </c:strRef>
          </c:tx>
          <c:cat>
            <c:numRef>
              <c:f>'07_11'!$B$22:$P$22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'07_11'!$B$25:$P$25</c:f>
              <c:numCache>
                <c:formatCode>General</c:formatCode>
                <c:ptCount val="15"/>
                <c:pt idx="0">
                  <c:v>65.7</c:v>
                </c:pt>
                <c:pt idx="1">
                  <c:v>64.099999999999994</c:v>
                </c:pt>
                <c:pt idx="2">
                  <c:v>63.7</c:v>
                </c:pt>
                <c:pt idx="3">
                  <c:v>62.6</c:v>
                </c:pt>
                <c:pt idx="4">
                  <c:v>60.7</c:v>
                </c:pt>
                <c:pt idx="5">
                  <c:v>61.4</c:v>
                </c:pt>
                <c:pt idx="6">
                  <c:v>65.7</c:v>
                </c:pt>
                <c:pt idx="7">
                  <c:v>69.900000000000006</c:v>
                </c:pt>
                <c:pt idx="8">
                  <c:v>73.8</c:v>
                </c:pt>
                <c:pt idx="9">
                  <c:v>72.7</c:v>
                </c:pt>
                <c:pt idx="10">
                  <c:v>70.3</c:v>
                </c:pt>
                <c:pt idx="11">
                  <c:v>74.3</c:v>
                </c:pt>
                <c:pt idx="12">
                  <c:v>71.3</c:v>
                </c:pt>
                <c:pt idx="13">
                  <c:v>69.599999999999994</c:v>
                </c:pt>
                <c:pt idx="14">
                  <c:v>69.7</c:v>
                </c:pt>
              </c:numCache>
            </c:numRef>
          </c:val>
          <c:smooth val="0"/>
        </c:ser>
        <c:ser>
          <c:idx val="3"/>
          <c:order val="3"/>
          <c:tx>
            <c:strRef>
              <c:f>'07_11'!$A$26</c:f>
              <c:strCache>
                <c:ptCount val="1"/>
                <c:pt idx="0">
                  <c:v>Serbia</c:v>
                </c:pt>
              </c:strCache>
            </c:strRef>
          </c:tx>
          <c:cat>
            <c:numRef>
              <c:f>'07_11'!$B$22:$P$22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'07_11'!$B$26:$P$26</c:f>
              <c:numCache>
                <c:formatCode>General</c:formatCode>
                <c:ptCount val="15"/>
                <c:pt idx="0">
                  <c:v>8.8000000000000007</c:v>
                </c:pt>
                <c:pt idx="1">
                  <c:v>9.1</c:v>
                </c:pt>
                <c:pt idx="2">
                  <c:v>8.5</c:v>
                </c:pt>
                <c:pt idx="3">
                  <c:v>8.3000000000000007</c:v>
                </c:pt>
                <c:pt idx="4">
                  <c:v>7.8</c:v>
                </c:pt>
                <c:pt idx="5">
                  <c:v>8</c:v>
                </c:pt>
                <c:pt idx="6">
                  <c:v>8.3000000000000007</c:v>
                </c:pt>
                <c:pt idx="7">
                  <c:v>8.5</c:v>
                </c:pt>
                <c:pt idx="8">
                  <c:v>8.6</c:v>
                </c:pt>
                <c:pt idx="9">
                  <c:v>8.5</c:v>
                </c:pt>
                <c:pt idx="10">
                  <c:v>8.8000000000000007</c:v>
                </c:pt>
                <c:pt idx="11">
                  <c:v>9.4</c:v>
                </c:pt>
                <c:pt idx="12">
                  <c:v>9.6</c:v>
                </c:pt>
                <c:pt idx="13">
                  <c:v>9.5</c:v>
                </c:pt>
                <c:pt idx="14">
                  <c:v>9.5</c:v>
                </c:pt>
              </c:numCache>
            </c:numRef>
          </c:val>
          <c:smooth val="0"/>
        </c:ser>
        <c:dLbls>
          <c:showLegendKey val="0"/>
          <c:showVal val="0"/>
          <c:showCatName val="0"/>
          <c:showSerName val="0"/>
          <c:showPercent val="0"/>
          <c:showBubbleSize val="0"/>
        </c:dLbls>
        <c:marker val="1"/>
        <c:smooth val="0"/>
        <c:axId val="147448576"/>
        <c:axId val="147471744"/>
      </c:lineChart>
      <c:catAx>
        <c:axId val="147448576"/>
        <c:scaling>
          <c:orientation val="minMax"/>
        </c:scaling>
        <c:delete val="0"/>
        <c:axPos val="b"/>
        <c:numFmt formatCode="General" sourceLinked="1"/>
        <c:majorTickMark val="out"/>
        <c:minorTickMark val="none"/>
        <c:tickLblPos val="nextTo"/>
        <c:crossAx val="147471744"/>
        <c:crosses val="autoZero"/>
        <c:auto val="1"/>
        <c:lblAlgn val="ctr"/>
        <c:lblOffset val="100"/>
        <c:noMultiLvlLbl val="0"/>
      </c:catAx>
      <c:valAx>
        <c:axId val="1474717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7448576"/>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Final energy consumption, 2010-2024 (Index, 2005=100)</a:t>
            </a:r>
            <a:endParaRPr lang="en-US" sz="1200" b="0"/>
          </a:p>
          <a:p>
            <a:pPr>
              <a:defRPr sz="1400">
                <a:latin typeface="Calibri"/>
                <a:ea typeface="Calibri"/>
                <a:cs typeface="Calibri"/>
              </a:defRPr>
            </a:pPr>
            <a:r>
              <a:rPr lang="en-US" sz="1200" b="0"/>
              <a:t>SDG ind 07_11: freq=Annual</a:t>
            </a:r>
          </a:p>
        </c:rich>
      </c:tx>
      <c:layout/>
      <c:overlay val="0"/>
    </c:title>
    <c:autoTitleDeleted val="0"/>
    <c:plotArea>
      <c:layout/>
      <c:lineChart>
        <c:grouping val="standard"/>
        <c:varyColors val="0"/>
        <c:ser>
          <c:idx val="0"/>
          <c:order val="0"/>
          <c:tx>
            <c:strRef>
              <c:f>'07_11'!$A$34</c:f>
              <c:strCache>
                <c:ptCount val="1"/>
                <c:pt idx="0">
                  <c:v>European Union - 27 countries (from 2020)</c:v>
                </c:pt>
              </c:strCache>
            </c:strRef>
          </c:tx>
          <c:cat>
            <c:numRef>
              <c:f>'07_11'!$B$33:$P$33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'07_11'!$B$34:$P$34</c:f>
              <c:numCache>
                <c:formatCode>General</c:formatCode>
                <c:ptCount val="15"/>
                <c:pt idx="0">
                  <c:v>98.7</c:v>
                </c:pt>
                <c:pt idx="1">
                  <c:v>94.9</c:v>
                </c:pt>
                <c:pt idx="2">
                  <c:v>94.8</c:v>
                </c:pt>
                <c:pt idx="3">
                  <c:v>94.6</c:v>
                </c:pt>
                <c:pt idx="4">
                  <c:v>90.4</c:v>
                </c:pt>
                <c:pt idx="5">
                  <c:v>92.4</c:v>
                </c:pt>
                <c:pt idx="6">
                  <c:v>94.4</c:v>
                </c:pt>
                <c:pt idx="7">
                  <c:v>95.5</c:v>
                </c:pt>
                <c:pt idx="8">
                  <c:v>95.8</c:v>
                </c:pt>
                <c:pt idx="9">
                  <c:v>95.2</c:v>
                </c:pt>
                <c:pt idx="10">
                  <c:v>87.7</c:v>
                </c:pt>
                <c:pt idx="11">
                  <c:v>93.2</c:v>
                </c:pt>
                <c:pt idx="12">
                  <c:v>90.5</c:v>
                </c:pt>
                <c:pt idx="13">
                  <c:v>87.8</c:v>
                </c:pt>
                <c:pt idx="14">
                  <c:v>88.6</c:v>
                </c:pt>
              </c:numCache>
            </c:numRef>
          </c:val>
          <c:smooth val="0"/>
        </c:ser>
        <c:ser>
          <c:idx val="1"/>
          <c:order val="1"/>
          <c:tx>
            <c:strRef>
              <c:f>'07_11'!$A$35</c:f>
              <c:strCache>
                <c:ptCount val="1"/>
                <c:pt idx="0">
                  <c:v>Netherlands</c:v>
                </c:pt>
              </c:strCache>
            </c:strRef>
          </c:tx>
          <c:cat>
            <c:numRef>
              <c:f>'07_11'!$B$33:$P$33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'07_11'!$B$35:$P$35</c:f>
              <c:numCache>
                <c:formatCode>General</c:formatCode>
                <c:ptCount val="15"/>
                <c:pt idx="0">
                  <c:v>102.8</c:v>
                </c:pt>
                <c:pt idx="1">
                  <c:v>95.6</c:v>
                </c:pt>
                <c:pt idx="2">
                  <c:v>95.7</c:v>
                </c:pt>
                <c:pt idx="3">
                  <c:v>95.5</c:v>
                </c:pt>
                <c:pt idx="4">
                  <c:v>87.1</c:v>
                </c:pt>
                <c:pt idx="5">
                  <c:v>89.4</c:v>
                </c:pt>
                <c:pt idx="6">
                  <c:v>91.4</c:v>
                </c:pt>
                <c:pt idx="7">
                  <c:v>91.9</c:v>
                </c:pt>
                <c:pt idx="8">
                  <c:v>92.5</c:v>
                </c:pt>
                <c:pt idx="9">
                  <c:v>90.8</c:v>
                </c:pt>
                <c:pt idx="10">
                  <c:v>83.2</c:v>
                </c:pt>
                <c:pt idx="11">
                  <c:v>86.1</c:v>
                </c:pt>
                <c:pt idx="12">
                  <c:v>79.099999999999994</c:v>
                </c:pt>
                <c:pt idx="13">
                  <c:v>77.599999999999994</c:v>
                </c:pt>
                <c:pt idx="14">
                  <c:v>79.2</c:v>
                </c:pt>
              </c:numCache>
            </c:numRef>
          </c:val>
          <c:smooth val="0"/>
        </c:ser>
        <c:ser>
          <c:idx val="2"/>
          <c:order val="2"/>
          <c:tx>
            <c:strRef>
              <c:f>'07_11'!$A$36</c:f>
              <c:strCache>
                <c:ptCount val="1"/>
                <c:pt idx="0">
                  <c:v>Poland</c:v>
                </c:pt>
              </c:strCache>
            </c:strRef>
          </c:tx>
          <c:cat>
            <c:numRef>
              <c:f>'07_11'!$B$33:$P$33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'07_11'!$B$36:$P$36</c:f>
              <c:numCache>
                <c:formatCode>General</c:formatCode>
                <c:ptCount val="15"/>
                <c:pt idx="0">
                  <c:v>113.7</c:v>
                </c:pt>
                <c:pt idx="1">
                  <c:v>110.8</c:v>
                </c:pt>
                <c:pt idx="2">
                  <c:v>110.2</c:v>
                </c:pt>
                <c:pt idx="3">
                  <c:v>108.2</c:v>
                </c:pt>
                <c:pt idx="4">
                  <c:v>105</c:v>
                </c:pt>
                <c:pt idx="5">
                  <c:v>106.2</c:v>
                </c:pt>
                <c:pt idx="6">
                  <c:v>113.6</c:v>
                </c:pt>
                <c:pt idx="7">
                  <c:v>120.9</c:v>
                </c:pt>
                <c:pt idx="8">
                  <c:v>127.7</c:v>
                </c:pt>
                <c:pt idx="9">
                  <c:v>125.7</c:v>
                </c:pt>
                <c:pt idx="10">
                  <c:v>121.7</c:v>
                </c:pt>
                <c:pt idx="11">
                  <c:v>128.6</c:v>
                </c:pt>
                <c:pt idx="12">
                  <c:v>123.4</c:v>
                </c:pt>
                <c:pt idx="13">
                  <c:v>120.4</c:v>
                </c:pt>
                <c:pt idx="14">
                  <c:v>120.6</c:v>
                </c:pt>
              </c:numCache>
            </c:numRef>
          </c:val>
          <c:smooth val="0"/>
        </c:ser>
        <c:ser>
          <c:idx val="3"/>
          <c:order val="3"/>
          <c:tx>
            <c:strRef>
              <c:f>'07_11'!$A$37</c:f>
              <c:strCache>
                <c:ptCount val="1"/>
                <c:pt idx="0">
                  <c:v>Serbia</c:v>
                </c:pt>
              </c:strCache>
            </c:strRef>
          </c:tx>
          <c:cat>
            <c:numRef>
              <c:f>'07_11'!$B$33:$P$33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'07_11'!$B$37:$P$37</c:f>
              <c:numCache>
                <c:formatCode>General</c:formatCode>
                <c:ptCount val="15"/>
                <c:pt idx="0">
                  <c:v>93.7</c:v>
                </c:pt>
                <c:pt idx="1">
                  <c:v>97.2</c:v>
                </c:pt>
                <c:pt idx="2">
                  <c:v>90</c:v>
                </c:pt>
                <c:pt idx="3">
                  <c:v>87.8</c:v>
                </c:pt>
                <c:pt idx="4">
                  <c:v>82.5</c:v>
                </c:pt>
                <c:pt idx="5">
                  <c:v>84.6</c:v>
                </c:pt>
                <c:pt idx="6">
                  <c:v>88.6</c:v>
                </c:pt>
                <c:pt idx="7">
                  <c:v>90.4</c:v>
                </c:pt>
                <c:pt idx="8">
                  <c:v>91.3</c:v>
                </c:pt>
                <c:pt idx="9">
                  <c:v>90.8</c:v>
                </c:pt>
                <c:pt idx="10">
                  <c:v>93.6</c:v>
                </c:pt>
                <c:pt idx="11">
                  <c:v>99.8</c:v>
                </c:pt>
                <c:pt idx="12">
                  <c:v>102.6</c:v>
                </c:pt>
                <c:pt idx="13">
                  <c:v>101.1</c:v>
                </c:pt>
                <c:pt idx="14">
                  <c:v>101.4</c:v>
                </c:pt>
              </c:numCache>
            </c:numRef>
          </c:val>
          <c:smooth val="0"/>
        </c:ser>
        <c:dLbls>
          <c:showLegendKey val="0"/>
          <c:showVal val="0"/>
          <c:showCatName val="0"/>
          <c:showSerName val="0"/>
          <c:showPercent val="0"/>
          <c:showBubbleSize val="0"/>
        </c:dLbls>
        <c:marker val="1"/>
        <c:smooth val="0"/>
        <c:axId val="163200384"/>
        <c:axId val="163202176"/>
      </c:lineChart>
      <c:catAx>
        <c:axId val="163200384"/>
        <c:scaling>
          <c:orientation val="minMax"/>
        </c:scaling>
        <c:delete val="0"/>
        <c:axPos val="b"/>
        <c:numFmt formatCode="General" sourceLinked="1"/>
        <c:majorTickMark val="out"/>
        <c:minorTickMark val="none"/>
        <c:tickLblPos val="nextTo"/>
        <c:crossAx val="163202176"/>
        <c:crosses val="autoZero"/>
        <c:auto val="1"/>
        <c:lblAlgn val="ctr"/>
        <c:lblOffset val="100"/>
        <c:noMultiLvlLbl val="0"/>
      </c:catAx>
      <c:valAx>
        <c:axId val="1632021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3200384"/>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t>Final energy consumption, 2010-2024 (Tonnes of oil equivalent (TOE) per capita)</a:t>
            </a:r>
            <a:endParaRPr sz="1200" b="0"/>
          </a:p>
          <a:p>
            <a:pPr>
              <a:defRPr sz="1400">
                <a:latin typeface="Calibri"/>
                <a:ea typeface="Calibri"/>
                <a:cs typeface="Calibri"/>
              </a:defRPr>
            </a:pPr>
            <a:r>
              <a:rPr sz="1200" b="0"/>
              <a:t>SDG ind 07_11: freq=Annual</a:t>
            </a:r>
          </a:p>
        </c:rich>
      </c:tx>
      <c:overlay val="0"/>
    </c:title>
    <c:autoTitleDeleted val="0"/>
    <c:plotArea>
      <c:layout/>
      <c:lineChart>
        <c:grouping val="standard"/>
        <c:varyColors val="0"/>
        <c:ser>
          <c:idx val="0"/>
          <c:order val="0"/>
          <c:tx>
            <c:strRef>
              <c:f>'07_11'!$A$45</c:f>
              <c:strCache>
                <c:ptCount val="1"/>
                <c:pt idx="0">
                  <c:v>European Union - 27 countries (from 2020)</c:v>
                </c:pt>
              </c:strCache>
            </c:strRef>
          </c:tx>
          <c:cat>
            <c:numRef>
              <c:f>'07_11'!$B$44:$P$44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'07_11'!$B$45:$P$45</c:f>
              <c:numCache>
                <c:formatCode>General</c:formatCode>
                <c:ptCount val="15"/>
                <c:pt idx="0">
                  <c:v>2.27</c:v>
                </c:pt>
                <c:pt idx="1">
                  <c:v>2.19</c:v>
                </c:pt>
                <c:pt idx="2">
                  <c:v>2.1800000000000002</c:v>
                </c:pt>
                <c:pt idx="3">
                  <c:v>2.1800000000000002</c:v>
                </c:pt>
                <c:pt idx="4">
                  <c:v>2.08</c:v>
                </c:pt>
                <c:pt idx="5">
                  <c:v>2.12</c:v>
                </c:pt>
                <c:pt idx="6">
                  <c:v>2.16</c:v>
                </c:pt>
                <c:pt idx="7">
                  <c:v>2.1800000000000002</c:v>
                </c:pt>
                <c:pt idx="8">
                  <c:v>2.19</c:v>
                </c:pt>
                <c:pt idx="9">
                  <c:v>2.17</c:v>
                </c:pt>
                <c:pt idx="10">
                  <c:v>2</c:v>
                </c:pt>
                <c:pt idx="11">
                  <c:v>2.13</c:v>
                </c:pt>
                <c:pt idx="12">
                  <c:v>2.06</c:v>
                </c:pt>
                <c:pt idx="13">
                  <c:v>1.99</c:v>
                </c:pt>
                <c:pt idx="14">
                  <c:v>2</c:v>
                </c:pt>
              </c:numCache>
            </c:numRef>
          </c:val>
          <c:smooth val="0"/>
        </c:ser>
        <c:ser>
          <c:idx val="1"/>
          <c:order val="1"/>
          <c:tx>
            <c:strRef>
              <c:f>'07_11'!$A$46</c:f>
              <c:strCache>
                <c:ptCount val="1"/>
                <c:pt idx="0">
                  <c:v>Netherlands</c:v>
                </c:pt>
              </c:strCache>
            </c:strRef>
          </c:tx>
          <c:cat>
            <c:numRef>
              <c:f>'07_11'!$B$44:$P$44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'07_11'!$B$46:$P$46</c:f>
              <c:numCache>
                <c:formatCode>General</c:formatCode>
                <c:ptCount val="15"/>
                <c:pt idx="0">
                  <c:v>3.26</c:v>
                </c:pt>
                <c:pt idx="1">
                  <c:v>3.01</c:v>
                </c:pt>
                <c:pt idx="2">
                  <c:v>3.01</c:v>
                </c:pt>
                <c:pt idx="3">
                  <c:v>2.99</c:v>
                </c:pt>
                <c:pt idx="4">
                  <c:v>2.72</c:v>
                </c:pt>
                <c:pt idx="5">
                  <c:v>2.78</c:v>
                </c:pt>
                <c:pt idx="6">
                  <c:v>2.82</c:v>
                </c:pt>
                <c:pt idx="7">
                  <c:v>2.82</c:v>
                </c:pt>
                <c:pt idx="8">
                  <c:v>2.83</c:v>
                </c:pt>
                <c:pt idx="9">
                  <c:v>2.75</c:v>
                </c:pt>
                <c:pt idx="10">
                  <c:v>2.5099999999999998</c:v>
                </c:pt>
                <c:pt idx="11">
                  <c:v>2.58</c:v>
                </c:pt>
                <c:pt idx="12">
                  <c:v>2.35</c:v>
                </c:pt>
                <c:pt idx="13">
                  <c:v>2.2799999999999998</c:v>
                </c:pt>
                <c:pt idx="14">
                  <c:v>2.3199999999999998</c:v>
                </c:pt>
              </c:numCache>
            </c:numRef>
          </c:val>
          <c:smooth val="0"/>
        </c:ser>
        <c:ser>
          <c:idx val="2"/>
          <c:order val="2"/>
          <c:tx>
            <c:strRef>
              <c:f>'07_11'!$A$47</c:f>
              <c:strCache>
                <c:ptCount val="1"/>
                <c:pt idx="0">
                  <c:v>Poland</c:v>
                </c:pt>
              </c:strCache>
            </c:strRef>
          </c:tx>
          <c:cat>
            <c:numRef>
              <c:f>'07_11'!$B$44:$P$44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'07_11'!$B$47:$P$47</c:f>
              <c:numCache>
                <c:formatCode>General</c:formatCode>
                <c:ptCount val="15"/>
                <c:pt idx="0">
                  <c:v>1.73</c:v>
                </c:pt>
                <c:pt idx="1">
                  <c:v>1.68</c:v>
                </c:pt>
                <c:pt idx="2">
                  <c:v>1.67</c:v>
                </c:pt>
                <c:pt idx="3">
                  <c:v>1.64</c:v>
                </c:pt>
                <c:pt idx="4">
                  <c:v>1.6</c:v>
                </c:pt>
                <c:pt idx="5">
                  <c:v>1.62</c:v>
                </c:pt>
                <c:pt idx="6">
                  <c:v>1.73</c:v>
                </c:pt>
                <c:pt idx="7">
                  <c:v>1.84</c:v>
                </c:pt>
                <c:pt idx="8">
                  <c:v>1.94</c:v>
                </c:pt>
                <c:pt idx="9">
                  <c:v>1.91</c:v>
                </c:pt>
                <c:pt idx="10">
                  <c:v>1.87</c:v>
                </c:pt>
                <c:pt idx="11">
                  <c:v>2.0099999999999998</c:v>
                </c:pt>
                <c:pt idx="12">
                  <c:v>1.94</c:v>
                </c:pt>
                <c:pt idx="13">
                  <c:v>1.9</c:v>
                </c:pt>
                <c:pt idx="14">
                  <c:v>1.91</c:v>
                </c:pt>
              </c:numCache>
            </c:numRef>
          </c:val>
          <c:smooth val="0"/>
        </c:ser>
        <c:ser>
          <c:idx val="3"/>
          <c:order val="3"/>
          <c:tx>
            <c:strRef>
              <c:f>'07_11'!$A$48</c:f>
              <c:strCache>
                <c:ptCount val="1"/>
                <c:pt idx="0">
                  <c:v>Serbia</c:v>
                </c:pt>
              </c:strCache>
            </c:strRef>
          </c:tx>
          <c:cat>
            <c:numRef>
              <c:f>'07_11'!$B$44:$P$44</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'07_11'!$B$48:$P$48</c:f>
              <c:numCache>
                <c:formatCode>General</c:formatCode>
                <c:ptCount val="15"/>
                <c:pt idx="0">
                  <c:v>1.21</c:v>
                </c:pt>
                <c:pt idx="1">
                  <c:v>1.26</c:v>
                </c:pt>
                <c:pt idx="2">
                  <c:v>1.17</c:v>
                </c:pt>
                <c:pt idx="3">
                  <c:v>1.1499999999999999</c:v>
                </c:pt>
                <c:pt idx="4">
                  <c:v>1.0900000000000001</c:v>
                </c:pt>
                <c:pt idx="5">
                  <c:v>1.1200000000000001</c:v>
                </c:pt>
                <c:pt idx="6">
                  <c:v>1.18</c:v>
                </c:pt>
                <c:pt idx="7">
                  <c:v>1.21</c:v>
                </c:pt>
                <c:pt idx="8">
                  <c:v>1.23</c:v>
                </c:pt>
                <c:pt idx="9">
                  <c:v>1.23</c:v>
                </c:pt>
                <c:pt idx="10">
                  <c:v>1.28</c:v>
                </c:pt>
                <c:pt idx="11">
                  <c:v>1.37</c:v>
                </c:pt>
                <c:pt idx="12">
                  <c:v>1.43</c:v>
                </c:pt>
                <c:pt idx="13">
                  <c:v>1.43</c:v>
                </c:pt>
                <c:pt idx="14">
                  <c:v>1.45</c:v>
                </c:pt>
              </c:numCache>
            </c:numRef>
          </c:val>
          <c:smooth val="0"/>
        </c:ser>
        <c:dLbls>
          <c:showLegendKey val="0"/>
          <c:showVal val="0"/>
          <c:showCatName val="0"/>
          <c:showSerName val="0"/>
          <c:showPercent val="0"/>
          <c:showBubbleSize val="0"/>
        </c:dLbls>
        <c:marker val="1"/>
        <c:smooth val="0"/>
        <c:axId val="165764096"/>
        <c:axId val="165778176"/>
      </c:lineChart>
      <c:catAx>
        <c:axId val="165764096"/>
        <c:scaling>
          <c:orientation val="minMax"/>
        </c:scaling>
        <c:delete val="0"/>
        <c:axPos val="b"/>
        <c:numFmt formatCode="General" sourceLinked="1"/>
        <c:majorTickMark val="out"/>
        <c:minorTickMark val="none"/>
        <c:tickLblPos val="nextTo"/>
        <c:crossAx val="165778176"/>
        <c:crosses val="autoZero"/>
        <c:auto val="1"/>
        <c:lblAlgn val="ctr"/>
        <c:lblOffset val="100"/>
        <c:noMultiLvlLbl val="0"/>
      </c:catAx>
      <c:valAx>
        <c:axId val="165778176"/>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5764096"/>
        <c:crosses val="autoZero"/>
        <c:crossBetween val="between"/>
      </c:valAx>
    </c:plotArea>
    <c:legend>
      <c:legendPos val="b"/>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Final energy consumption in households per capita, 2010-2024 (Kilogram of oil equivalent (KGOE))</a:t>
            </a:r>
            <a:endParaRPr lang="en-US" sz="1200" b="0"/>
          </a:p>
          <a:p>
            <a:pPr>
              <a:defRPr sz="1400">
                <a:latin typeface="Calibri"/>
                <a:ea typeface="Calibri"/>
                <a:cs typeface="Calibri"/>
              </a:defRPr>
            </a:pPr>
            <a:r>
              <a:rPr lang="en-US" sz="1200" b="0"/>
              <a:t>SDG ind 07_20: freq=Annual</a:t>
            </a:r>
          </a:p>
        </c:rich>
      </c:tx>
      <c:layout/>
      <c:overlay val="0"/>
    </c:title>
    <c:autoTitleDeleted val="0"/>
    <c:plotArea>
      <c:layout/>
      <c:lineChart>
        <c:grouping val="standard"/>
        <c:varyColors val="0"/>
        <c:ser>
          <c:idx val="0"/>
          <c:order val="0"/>
          <c:tx>
            <c:strRef>
              <c:f>'07_20'!$A$23</c:f>
              <c:strCache>
                <c:ptCount val="1"/>
                <c:pt idx="0">
                  <c:v>European Union - 27 countries (from 2020)</c:v>
                </c:pt>
              </c:strCache>
            </c:strRef>
          </c:tx>
          <c:cat>
            <c:numRef>
              <c:f>'07_20'!$B$22:$P$22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'07_20'!$B$23:$P$23</c:f>
              <c:numCache>
                <c:formatCode>General</c:formatCode>
                <c:ptCount val="15"/>
                <c:pt idx="0">
                  <c:v>633</c:v>
                </c:pt>
                <c:pt idx="1">
                  <c:v>574</c:v>
                </c:pt>
                <c:pt idx="2">
                  <c:v>600</c:v>
                </c:pt>
                <c:pt idx="3">
                  <c:v>606</c:v>
                </c:pt>
                <c:pt idx="4">
                  <c:v>532</c:v>
                </c:pt>
                <c:pt idx="5">
                  <c:v>556</c:v>
                </c:pt>
                <c:pt idx="6">
                  <c:v>569</c:v>
                </c:pt>
                <c:pt idx="7">
                  <c:v>570</c:v>
                </c:pt>
                <c:pt idx="8">
                  <c:v>564</c:v>
                </c:pt>
                <c:pt idx="9">
                  <c:v>557</c:v>
                </c:pt>
                <c:pt idx="10">
                  <c:v>558</c:v>
                </c:pt>
                <c:pt idx="11">
                  <c:v>588</c:v>
                </c:pt>
                <c:pt idx="12">
                  <c:v>541</c:v>
                </c:pt>
                <c:pt idx="13">
                  <c:v>510</c:v>
                </c:pt>
                <c:pt idx="14">
                  <c:v>507</c:v>
                </c:pt>
              </c:numCache>
            </c:numRef>
          </c:val>
          <c:smooth val="0"/>
        </c:ser>
        <c:ser>
          <c:idx val="1"/>
          <c:order val="1"/>
          <c:tx>
            <c:strRef>
              <c:f>'07_20'!$A$24</c:f>
              <c:strCache>
                <c:ptCount val="1"/>
                <c:pt idx="0">
                  <c:v>Netherlands</c:v>
                </c:pt>
              </c:strCache>
            </c:strRef>
          </c:tx>
          <c:cat>
            <c:numRef>
              <c:f>'07_20'!$B$22:$P$22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'07_20'!$B$24:$P$24</c:f>
              <c:numCache>
                <c:formatCode>General</c:formatCode>
                <c:ptCount val="15"/>
                <c:pt idx="0">
                  <c:v>751</c:v>
                </c:pt>
                <c:pt idx="1">
                  <c:v>616</c:v>
                </c:pt>
                <c:pt idx="2">
                  <c:v>649</c:v>
                </c:pt>
                <c:pt idx="3">
                  <c:v>679</c:v>
                </c:pt>
                <c:pt idx="4">
                  <c:v>541</c:v>
                </c:pt>
                <c:pt idx="5">
                  <c:v>563</c:v>
                </c:pt>
                <c:pt idx="6">
                  <c:v>576</c:v>
                </c:pt>
                <c:pt idx="7">
                  <c:v>560</c:v>
                </c:pt>
                <c:pt idx="8">
                  <c:v>554</c:v>
                </c:pt>
                <c:pt idx="9">
                  <c:v>538</c:v>
                </c:pt>
                <c:pt idx="10">
                  <c:v>522</c:v>
                </c:pt>
                <c:pt idx="11">
                  <c:v>575</c:v>
                </c:pt>
                <c:pt idx="12">
                  <c:v>463</c:v>
                </c:pt>
                <c:pt idx="13">
                  <c:v>429</c:v>
                </c:pt>
                <c:pt idx="14">
                  <c:v>427</c:v>
                </c:pt>
              </c:numCache>
            </c:numRef>
          </c:val>
          <c:smooth val="0"/>
        </c:ser>
        <c:ser>
          <c:idx val="2"/>
          <c:order val="2"/>
          <c:tx>
            <c:strRef>
              <c:f>'07_20'!$A$25</c:f>
              <c:strCache>
                <c:ptCount val="1"/>
                <c:pt idx="0">
                  <c:v>Poland</c:v>
                </c:pt>
              </c:strCache>
            </c:strRef>
          </c:tx>
          <c:cat>
            <c:numRef>
              <c:f>'07_20'!$B$22:$P$22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'07_20'!$B$25:$P$25</c:f>
              <c:numCache>
                <c:formatCode>General</c:formatCode>
                <c:ptCount val="15"/>
                <c:pt idx="0">
                  <c:v>578</c:v>
                </c:pt>
                <c:pt idx="1">
                  <c:v>529</c:v>
                </c:pt>
                <c:pt idx="2">
                  <c:v>547</c:v>
                </c:pt>
                <c:pt idx="3">
                  <c:v>539</c:v>
                </c:pt>
                <c:pt idx="4">
                  <c:v>501</c:v>
                </c:pt>
                <c:pt idx="5">
                  <c:v>501</c:v>
                </c:pt>
                <c:pt idx="6">
                  <c:v>524</c:v>
                </c:pt>
                <c:pt idx="7">
                  <c:v>528</c:v>
                </c:pt>
                <c:pt idx="8">
                  <c:v>594</c:v>
                </c:pt>
                <c:pt idx="9">
                  <c:v>553</c:v>
                </c:pt>
                <c:pt idx="10">
                  <c:v>562</c:v>
                </c:pt>
                <c:pt idx="11">
                  <c:v>598</c:v>
                </c:pt>
                <c:pt idx="12">
                  <c:v>557</c:v>
                </c:pt>
                <c:pt idx="13">
                  <c:v>543</c:v>
                </c:pt>
                <c:pt idx="14">
                  <c:v>537</c:v>
                </c:pt>
              </c:numCache>
            </c:numRef>
          </c:val>
          <c:smooth val="0"/>
        </c:ser>
        <c:ser>
          <c:idx val="3"/>
          <c:order val="3"/>
          <c:tx>
            <c:strRef>
              <c:f>'07_20'!$A$26</c:f>
              <c:strCache>
                <c:ptCount val="1"/>
                <c:pt idx="0">
                  <c:v>Serbia</c:v>
                </c:pt>
              </c:strCache>
            </c:strRef>
          </c:tx>
          <c:cat>
            <c:numRef>
              <c:f>'07_20'!$B$22:$P$22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'07_20'!$B$26:$P$26</c:f>
              <c:numCache>
                <c:formatCode>General</c:formatCode>
                <c:ptCount val="15"/>
                <c:pt idx="0">
                  <c:v>422</c:v>
                </c:pt>
                <c:pt idx="1">
                  <c:v>433</c:v>
                </c:pt>
                <c:pt idx="2">
                  <c:v>434</c:v>
                </c:pt>
                <c:pt idx="3">
                  <c:v>397</c:v>
                </c:pt>
                <c:pt idx="4">
                  <c:v>386</c:v>
                </c:pt>
                <c:pt idx="5">
                  <c:v>398</c:v>
                </c:pt>
                <c:pt idx="6">
                  <c:v>414</c:v>
                </c:pt>
                <c:pt idx="7">
                  <c:v>406</c:v>
                </c:pt>
                <c:pt idx="8">
                  <c:v>406</c:v>
                </c:pt>
                <c:pt idx="9">
                  <c:v>411</c:v>
                </c:pt>
                <c:pt idx="10">
                  <c:v>506</c:v>
                </c:pt>
                <c:pt idx="11">
                  <c:v>520</c:v>
                </c:pt>
                <c:pt idx="12">
                  <c:v>510</c:v>
                </c:pt>
                <c:pt idx="13">
                  <c:v>512</c:v>
                </c:pt>
                <c:pt idx="14">
                  <c:v>508</c:v>
                </c:pt>
              </c:numCache>
            </c:numRef>
          </c:val>
          <c:smooth val="0"/>
        </c:ser>
        <c:dLbls>
          <c:showLegendKey val="0"/>
          <c:showVal val="0"/>
          <c:showCatName val="0"/>
          <c:showSerName val="0"/>
          <c:showPercent val="0"/>
          <c:showBubbleSize val="0"/>
        </c:dLbls>
        <c:marker val="1"/>
        <c:smooth val="0"/>
        <c:axId val="166168064"/>
        <c:axId val="166169600"/>
      </c:lineChart>
      <c:catAx>
        <c:axId val="166168064"/>
        <c:scaling>
          <c:orientation val="minMax"/>
        </c:scaling>
        <c:delete val="0"/>
        <c:axPos val="b"/>
        <c:numFmt formatCode="General" sourceLinked="1"/>
        <c:majorTickMark val="out"/>
        <c:minorTickMark val="none"/>
        <c:tickLblPos val="nextTo"/>
        <c:crossAx val="166169600"/>
        <c:crosses val="autoZero"/>
        <c:auto val="1"/>
        <c:lblAlgn val="ctr"/>
        <c:lblOffset val="100"/>
        <c:noMultiLvlLbl val="0"/>
      </c:catAx>
      <c:valAx>
        <c:axId val="16616960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6168064"/>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Energy productivity, 2010-2024 (Euro per kilogram of oil equivalent (KGOE))</a:t>
            </a:r>
            <a:endParaRPr lang="en-US" sz="1200" b="0"/>
          </a:p>
          <a:p>
            <a:pPr>
              <a:defRPr sz="1400">
                <a:latin typeface="Calibri"/>
                <a:ea typeface="Calibri"/>
                <a:cs typeface="Calibri"/>
              </a:defRPr>
            </a:pPr>
            <a:r>
              <a:rPr lang="en-US" sz="1200" b="0"/>
              <a:t>SDG ind 07_30: freq=Annual</a:t>
            </a:r>
          </a:p>
        </c:rich>
      </c:tx>
      <c:layout/>
      <c:overlay val="0"/>
    </c:title>
    <c:autoTitleDeleted val="0"/>
    <c:plotArea>
      <c:layout/>
      <c:lineChart>
        <c:grouping val="standard"/>
        <c:varyColors val="0"/>
        <c:ser>
          <c:idx val="0"/>
          <c:order val="0"/>
          <c:tx>
            <c:strRef>
              <c:f>'07_30'!$A$23</c:f>
              <c:strCache>
                <c:ptCount val="1"/>
                <c:pt idx="0">
                  <c:v>European Union - 27 countries (from 2020)</c:v>
                </c:pt>
              </c:strCache>
            </c:strRef>
          </c:tx>
          <c:cat>
            <c:numRef>
              <c:f>'07_30'!$B$22:$P$22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'07_30'!$B$23:$P$23</c:f>
              <c:numCache>
                <c:formatCode>General</c:formatCode>
                <c:ptCount val="15"/>
                <c:pt idx="0">
                  <c:v>6.88</c:v>
                </c:pt>
                <c:pt idx="1">
                  <c:v>7.22</c:v>
                </c:pt>
                <c:pt idx="2">
                  <c:v>7.26</c:v>
                </c:pt>
                <c:pt idx="3">
                  <c:v>7.34</c:v>
                </c:pt>
                <c:pt idx="4">
                  <c:v>7.73</c:v>
                </c:pt>
                <c:pt idx="5">
                  <c:v>7.8</c:v>
                </c:pt>
                <c:pt idx="6">
                  <c:v>7.88</c:v>
                </c:pt>
                <c:pt idx="7">
                  <c:v>7.93</c:v>
                </c:pt>
                <c:pt idx="8">
                  <c:v>8.14</c:v>
                </c:pt>
                <c:pt idx="9">
                  <c:v>8.42</c:v>
                </c:pt>
                <c:pt idx="10">
                  <c:v>8.66</c:v>
                </c:pt>
                <c:pt idx="11">
                  <c:v>8.69</c:v>
                </c:pt>
                <c:pt idx="12">
                  <c:v>9.42</c:v>
                </c:pt>
                <c:pt idx="13">
                  <c:v>9.8699999999999992</c:v>
                </c:pt>
                <c:pt idx="14">
                  <c:v>10.050000000000001</c:v>
                </c:pt>
              </c:numCache>
            </c:numRef>
          </c:val>
          <c:smooth val="0"/>
        </c:ser>
        <c:ser>
          <c:idx val="1"/>
          <c:order val="1"/>
          <c:tx>
            <c:strRef>
              <c:f>'07_30'!$A$24</c:f>
              <c:strCache>
                <c:ptCount val="1"/>
                <c:pt idx="0">
                  <c:v>Netherlands</c:v>
                </c:pt>
              </c:strCache>
            </c:strRef>
          </c:tx>
          <c:cat>
            <c:numRef>
              <c:f>'07_30'!$B$22:$P$22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'07_30'!$B$24:$P$24</c:f>
              <c:numCache>
                <c:formatCode>General</c:formatCode>
                <c:ptCount val="15"/>
                <c:pt idx="0">
                  <c:v>6.43</c:v>
                </c:pt>
                <c:pt idx="1">
                  <c:v>6.85</c:v>
                </c:pt>
                <c:pt idx="2">
                  <c:v>6.86</c:v>
                </c:pt>
                <c:pt idx="3">
                  <c:v>7.02</c:v>
                </c:pt>
                <c:pt idx="4">
                  <c:v>7.49</c:v>
                </c:pt>
                <c:pt idx="5">
                  <c:v>7.6</c:v>
                </c:pt>
                <c:pt idx="6">
                  <c:v>7.65</c:v>
                </c:pt>
                <c:pt idx="7">
                  <c:v>7.77</c:v>
                </c:pt>
                <c:pt idx="8">
                  <c:v>8.11</c:v>
                </c:pt>
                <c:pt idx="9">
                  <c:v>8.4499999999999993</c:v>
                </c:pt>
                <c:pt idx="10">
                  <c:v>8.5</c:v>
                </c:pt>
                <c:pt idx="11">
                  <c:v>8.82</c:v>
                </c:pt>
                <c:pt idx="12">
                  <c:v>10.08</c:v>
                </c:pt>
                <c:pt idx="13">
                  <c:v>10.41</c:v>
                </c:pt>
                <c:pt idx="14">
                  <c:v>10.79</c:v>
                </c:pt>
              </c:numCache>
            </c:numRef>
          </c:val>
          <c:smooth val="0"/>
        </c:ser>
        <c:ser>
          <c:idx val="2"/>
          <c:order val="2"/>
          <c:tx>
            <c:strRef>
              <c:f>'07_30'!$A$25</c:f>
              <c:strCache>
                <c:ptCount val="1"/>
                <c:pt idx="0">
                  <c:v>Poland</c:v>
                </c:pt>
              </c:strCache>
            </c:strRef>
          </c:tx>
          <c:cat>
            <c:numRef>
              <c:f>'07_30'!$B$22:$P$22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'07_30'!$B$25:$P$25</c:f>
              <c:numCache>
                <c:formatCode>General</c:formatCode>
                <c:ptCount val="15"/>
                <c:pt idx="0">
                  <c:v>3.54</c:v>
                </c:pt>
                <c:pt idx="1">
                  <c:v>3.73</c:v>
                </c:pt>
                <c:pt idx="2">
                  <c:v>3.94</c:v>
                </c:pt>
                <c:pt idx="3">
                  <c:v>3.94</c:v>
                </c:pt>
                <c:pt idx="4">
                  <c:v>4.25</c:v>
                </c:pt>
                <c:pt idx="5">
                  <c:v>4.3899999999999997</c:v>
                </c:pt>
                <c:pt idx="6">
                  <c:v>4.3099999999999996</c:v>
                </c:pt>
                <c:pt idx="7">
                  <c:v>4.33</c:v>
                </c:pt>
                <c:pt idx="8">
                  <c:v>4.4000000000000004</c:v>
                </c:pt>
                <c:pt idx="9">
                  <c:v>4.7699999999999996</c:v>
                </c:pt>
                <c:pt idx="10">
                  <c:v>4.8099999999999996</c:v>
                </c:pt>
                <c:pt idx="11">
                  <c:v>4.83</c:v>
                </c:pt>
                <c:pt idx="12">
                  <c:v>5.34</c:v>
                </c:pt>
                <c:pt idx="13">
                  <c:v>5.7</c:v>
                </c:pt>
                <c:pt idx="14">
                  <c:v>5.88</c:v>
                </c:pt>
              </c:numCache>
            </c:numRef>
          </c:val>
          <c:smooth val="0"/>
        </c:ser>
        <c:ser>
          <c:idx val="3"/>
          <c:order val="3"/>
          <c:tx>
            <c:strRef>
              <c:f>'07_30'!$A$26</c:f>
              <c:strCache>
                <c:ptCount val="1"/>
                <c:pt idx="0">
                  <c:v>Serbia</c:v>
                </c:pt>
              </c:strCache>
            </c:strRef>
          </c:tx>
          <c:cat>
            <c:numRef>
              <c:f>'07_30'!$B$22:$P$22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'07_30'!$B$26:$P$26</c:f>
              <c:numCache>
                <c:formatCode>General</c:formatCode>
                <c:ptCount val="15"/>
                <c:pt idx="0">
                  <c:v>2.1</c:v>
                </c:pt>
                <c:pt idx="1">
                  <c:v>2.0099999999999998</c:v>
                </c:pt>
                <c:pt idx="2">
                  <c:v>2.2400000000000002</c:v>
                </c:pt>
                <c:pt idx="3">
                  <c:v>2.2000000000000002</c:v>
                </c:pt>
                <c:pt idx="4">
                  <c:v>2.41</c:v>
                </c:pt>
                <c:pt idx="5">
                  <c:v>2.2000000000000002</c:v>
                </c:pt>
                <c:pt idx="6">
                  <c:v>2.1800000000000002</c:v>
                </c:pt>
                <c:pt idx="7">
                  <c:v>2.19</c:v>
                </c:pt>
                <c:pt idx="8">
                  <c:v>2.3199999999999998</c:v>
                </c:pt>
                <c:pt idx="9">
                  <c:v>2.4500000000000002</c:v>
                </c:pt>
                <c:pt idx="10">
                  <c:v>2.34</c:v>
                </c:pt>
                <c:pt idx="11">
                  <c:v>2.4900000000000002</c:v>
                </c:pt>
                <c:pt idx="12">
                  <c:v>2.52</c:v>
                </c:pt>
                <c:pt idx="13">
                  <c:v>2.69</c:v>
                </c:pt>
                <c:pt idx="14">
                  <c:v>2.8</c:v>
                </c:pt>
              </c:numCache>
            </c:numRef>
          </c:val>
          <c:smooth val="0"/>
        </c:ser>
        <c:dLbls>
          <c:showLegendKey val="0"/>
          <c:showVal val="0"/>
          <c:showCatName val="0"/>
          <c:showSerName val="0"/>
          <c:showPercent val="0"/>
          <c:showBubbleSize val="0"/>
        </c:dLbls>
        <c:marker val="1"/>
        <c:smooth val="0"/>
        <c:axId val="166933248"/>
        <c:axId val="166934784"/>
      </c:lineChart>
      <c:catAx>
        <c:axId val="166933248"/>
        <c:scaling>
          <c:orientation val="minMax"/>
        </c:scaling>
        <c:delete val="0"/>
        <c:axPos val="b"/>
        <c:numFmt formatCode="General" sourceLinked="1"/>
        <c:majorTickMark val="out"/>
        <c:minorTickMark val="none"/>
        <c:tickLblPos val="nextTo"/>
        <c:crossAx val="166934784"/>
        <c:crosses val="autoZero"/>
        <c:auto val="1"/>
        <c:lblAlgn val="ctr"/>
        <c:lblOffset val="100"/>
        <c:noMultiLvlLbl val="0"/>
      </c:catAx>
      <c:valAx>
        <c:axId val="16693478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6933248"/>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Energy productivity, 2010-2024 (Purchasing power standard (PPS) per kilogram of oil equivalent)</a:t>
            </a:r>
            <a:endParaRPr lang="en-US" sz="1200" b="0"/>
          </a:p>
          <a:p>
            <a:pPr>
              <a:defRPr sz="1400">
                <a:latin typeface="Calibri"/>
                <a:ea typeface="Calibri"/>
                <a:cs typeface="Calibri"/>
              </a:defRPr>
            </a:pPr>
            <a:r>
              <a:rPr lang="en-US" sz="1200" b="0"/>
              <a:t>SDG ind 07_30: freq=Annual</a:t>
            </a:r>
          </a:p>
        </c:rich>
      </c:tx>
      <c:layout/>
      <c:overlay val="0"/>
    </c:title>
    <c:autoTitleDeleted val="0"/>
    <c:plotArea>
      <c:layout/>
      <c:lineChart>
        <c:grouping val="standard"/>
        <c:varyColors val="0"/>
        <c:ser>
          <c:idx val="0"/>
          <c:order val="0"/>
          <c:tx>
            <c:strRef>
              <c:f>'07_30'!$A$34</c:f>
              <c:strCache>
                <c:ptCount val="1"/>
                <c:pt idx="0">
                  <c:v>European Union - 27 countries (from 2020)</c:v>
                </c:pt>
              </c:strCache>
            </c:strRef>
          </c:tx>
          <c:cat>
            <c:numRef>
              <c:f>'07_30'!$B$33:$P$33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'07_30'!$B$34:$P$34</c:f>
              <c:numCache>
                <c:formatCode>General</c:formatCode>
                <c:ptCount val="15"/>
                <c:pt idx="0">
                  <c:v>6.88</c:v>
                </c:pt>
                <c:pt idx="1">
                  <c:v>7.31</c:v>
                </c:pt>
                <c:pt idx="2">
                  <c:v>7.45</c:v>
                </c:pt>
                <c:pt idx="3">
                  <c:v>7.62</c:v>
                </c:pt>
                <c:pt idx="4">
                  <c:v>8.08</c:v>
                </c:pt>
                <c:pt idx="5">
                  <c:v>8.27</c:v>
                </c:pt>
                <c:pt idx="6">
                  <c:v>8.41</c:v>
                </c:pt>
                <c:pt idx="7">
                  <c:v>8.58</c:v>
                </c:pt>
                <c:pt idx="8">
                  <c:v>8.93</c:v>
                </c:pt>
                <c:pt idx="9">
                  <c:v>9.4</c:v>
                </c:pt>
                <c:pt idx="10">
                  <c:v>9.85</c:v>
                </c:pt>
                <c:pt idx="11">
                  <c:v>10.11</c:v>
                </c:pt>
                <c:pt idx="12">
                  <c:v>11.58</c:v>
                </c:pt>
                <c:pt idx="13">
                  <c:v>12.89</c:v>
                </c:pt>
                <c:pt idx="14">
                  <c:v>13.56</c:v>
                </c:pt>
              </c:numCache>
            </c:numRef>
          </c:val>
          <c:smooth val="0"/>
        </c:ser>
        <c:ser>
          <c:idx val="1"/>
          <c:order val="1"/>
          <c:tx>
            <c:strRef>
              <c:f>'07_30'!$A$35</c:f>
              <c:strCache>
                <c:ptCount val="1"/>
                <c:pt idx="0">
                  <c:v>Netherlands</c:v>
                </c:pt>
              </c:strCache>
            </c:strRef>
          </c:tx>
          <c:cat>
            <c:numRef>
              <c:f>'07_30'!$B$33:$P$33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'07_30'!$B$35:$P$35</c:f>
              <c:numCache>
                <c:formatCode>General</c:formatCode>
                <c:ptCount val="15"/>
                <c:pt idx="0">
                  <c:v>5.7</c:v>
                </c:pt>
                <c:pt idx="1">
                  <c:v>6.12</c:v>
                </c:pt>
                <c:pt idx="2">
                  <c:v>6.24</c:v>
                </c:pt>
                <c:pt idx="3">
                  <c:v>6.53</c:v>
                </c:pt>
                <c:pt idx="4">
                  <c:v>6.84</c:v>
                </c:pt>
                <c:pt idx="5">
                  <c:v>7.02</c:v>
                </c:pt>
                <c:pt idx="6">
                  <c:v>6.98</c:v>
                </c:pt>
                <c:pt idx="7">
                  <c:v>7.24</c:v>
                </c:pt>
                <c:pt idx="8">
                  <c:v>7.71</c:v>
                </c:pt>
                <c:pt idx="9">
                  <c:v>8.02</c:v>
                </c:pt>
                <c:pt idx="10">
                  <c:v>8.33</c:v>
                </c:pt>
                <c:pt idx="11">
                  <c:v>8.9499999999999993</c:v>
                </c:pt>
                <c:pt idx="12">
                  <c:v>10.91</c:v>
                </c:pt>
                <c:pt idx="13">
                  <c:v>11.83</c:v>
                </c:pt>
                <c:pt idx="14">
                  <c:v>13.01</c:v>
                </c:pt>
              </c:numCache>
            </c:numRef>
          </c:val>
          <c:smooth val="0"/>
        </c:ser>
        <c:ser>
          <c:idx val="2"/>
          <c:order val="2"/>
          <c:tx>
            <c:strRef>
              <c:f>'07_30'!$A$36</c:f>
              <c:strCache>
                <c:ptCount val="1"/>
                <c:pt idx="0">
                  <c:v>Poland</c:v>
                </c:pt>
              </c:strCache>
            </c:strRef>
          </c:tx>
          <c:cat>
            <c:numRef>
              <c:f>'07_30'!$B$33:$P$33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'07_30'!$B$36:$P$36</c:f>
              <c:numCache>
                <c:formatCode>General</c:formatCode>
                <c:ptCount val="15"/>
                <c:pt idx="0">
                  <c:v>5.94</c:v>
                </c:pt>
                <c:pt idx="1">
                  <c:v>6.35</c:v>
                </c:pt>
                <c:pt idx="2">
                  <c:v>6.81</c:v>
                </c:pt>
                <c:pt idx="3">
                  <c:v>6.8</c:v>
                </c:pt>
                <c:pt idx="4">
                  <c:v>7.3</c:v>
                </c:pt>
                <c:pt idx="5">
                  <c:v>7.67</c:v>
                </c:pt>
                <c:pt idx="6">
                  <c:v>7.42</c:v>
                </c:pt>
                <c:pt idx="7">
                  <c:v>7.46</c:v>
                </c:pt>
                <c:pt idx="8">
                  <c:v>7.56</c:v>
                </c:pt>
                <c:pt idx="9">
                  <c:v>8.33</c:v>
                </c:pt>
                <c:pt idx="10">
                  <c:v>8.61</c:v>
                </c:pt>
                <c:pt idx="11">
                  <c:v>8.81</c:v>
                </c:pt>
                <c:pt idx="12">
                  <c:v>10.15</c:v>
                </c:pt>
                <c:pt idx="13">
                  <c:v>11.29</c:v>
                </c:pt>
                <c:pt idx="14">
                  <c:v>11.96</c:v>
                </c:pt>
              </c:numCache>
            </c:numRef>
          </c:val>
          <c:smooth val="0"/>
        </c:ser>
        <c:ser>
          <c:idx val="3"/>
          <c:order val="3"/>
          <c:tx>
            <c:strRef>
              <c:f>'07_30'!$A$37</c:f>
              <c:strCache>
                <c:ptCount val="1"/>
                <c:pt idx="0">
                  <c:v>Serbia</c:v>
                </c:pt>
              </c:strCache>
            </c:strRef>
          </c:tx>
          <c:cat>
            <c:numRef>
              <c:f>'07_30'!$B$33:$P$33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'07_30'!$B$37:$P$37</c:f>
              <c:numCache>
                <c:formatCode>General</c:formatCode>
                <c:ptCount val="15"/>
                <c:pt idx="0">
                  <c:v>4.71</c:v>
                </c:pt>
                <c:pt idx="1">
                  <c:v>4.72</c:v>
                </c:pt>
                <c:pt idx="2">
                  <c:v>5.28</c:v>
                </c:pt>
                <c:pt idx="3">
                  <c:v>5.28</c:v>
                </c:pt>
                <c:pt idx="4">
                  <c:v>5.85</c:v>
                </c:pt>
                <c:pt idx="5">
                  <c:v>5.35</c:v>
                </c:pt>
                <c:pt idx="6">
                  <c:v>5.22</c:v>
                </c:pt>
                <c:pt idx="7">
                  <c:v>5.29</c:v>
                </c:pt>
                <c:pt idx="8">
                  <c:v>5.63</c:v>
                </c:pt>
                <c:pt idx="9">
                  <c:v>6.03</c:v>
                </c:pt>
                <c:pt idx="10">
                  <c:v>5.8</c:v>
                </c:pt>
                <c:pt idx="11">
                  <c:v>6.28</c:v>
                </c:pt>
                <c:pt idx="12">
                  <c:v>6.54</c:v>
                </c:pt>
                <c:pt idx="13">
                  <c:v>7.71</c:v>
                </c:pt>
                <c:pt idx="14">
                  <c:v>8.5</c:v>
                </c:pt>
              </c:numCache>
            </c:numRef>
          </c:val>
          <c:smooth val="0"/>
        </c:ser>
        <c:dLbls>
          <c:showLegendKey val="0"/>
          <c:showVal val="0"/>
          <c:showCatName val="0"/>
          <c:showSerName val="0"/>
          <c:showPercent val="0"/>
          <c:showBubbleSize val="0"/>
        </c:dLbls>
        <c:marker val="1"/>
        <c:smooth val="0"/>
        <c:axId val="167727104"/>
        <c:axId val="167728640"/>
      </c:lineChart>
      <c:catAx>
        <c:axId val="167727104"/>
        <c:scaling>
          <c:orientation val="minMax"/>
        </c:scaling>
        <c:delete val="0"/>
        <c:axPos val="b"/>
        <c:numFmt formatCode="General" sourceLinked="1"/>
        <c:majorTickMark val="out"/>
        <c:minorTickMark val="none"/>
        <c:tickLblPos val="nextTo"/>
        <c:crossAx val="167728640"/>
        <c:crosses val="autoZero"/>
        <c:auto val="1"/>
        <c:lblAlgn val="ctr"/>
        <c:lblOffset val="100"/>
        <c:noMultiLvlLbl val="0"/>
      </c:catAx>
      <c:valAx>
        <c:axId val="167728640"/>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7727104"/>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renewable energy in gross final energy consumption by sector, 2010-2024 (Percentage)</a:t>
            </a:r>
            <a:endParaRPr lang="en-US" sz="1200" b="0"/>
          </a:p>
          <a:p>
            <a:pPr>
              <a:defRPr sz="1400">
                <a:latin typeface="Calibri"/>
                <a:ea typeface="Calibri"/>
                <a:cs typeface="Calibri"/>
              </a:defRPr>
            </a:pPr>
            <a:r>
              <a:rPr lang="en-US" sz="1200" b="0"/>
              <a:t>SDG ind 07_40: freq=Annual, nrg_bal=Renewable energy - overall</a:t>
            </a:r>
          </a:p>
        </c:rich>
      </c:tx>
      <c:layout/>
      <c:overlay val="0"/>
    </c:title>
    <c:autoTitleDeleted val="0"/>
    <c:plotArea>
      <c:layout/>
      <c:lineChart>
        <c:grouping val="standard"/>
        <c:varyColors val="0"/>
        <c:ser>
          <c:idx val="0"/>
          <c:order val="0"/>
          <c:tx>
            <c:strRef>
              <c:f>'07_40'!$A$23</c:f>
              <c:strCache>
                <c:ptCount val="1"/>
                <c:pt idx="0">
                  <c:v>European Union - 27 countries (from 2020)</c:v>
                </c:pt>
              </c:strCache>
            </c:strRef>
          </c:tx>
          <c:cat>
            <c:numRef>
              <c:f>'07_40'!$B$22:$P$22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'07_40'!$B$23:$P$23</c:f>
              <c:numCache>
                <c:formatCode>General</c:formatCode>
                <c:ptCount val="15"/>
                <c:pt idx="0">
                  <c:v>14.404999999999999</c:v>
                </c:pt>
                <c:pt idx="1">
                  <c:v>14.547000000000001</c:v>
                </c:pt>
                <c:pt idx="2">
                  <c:v>16.001999999999999</c:v>
                </c:pt>
                <c:pt idx="3">
                  <c:v>16.658999999999999</c:v>
                </c:pt>
                <c:pt idx="4">
                  <c:v>17.416</c:v>
                </c:pt>
                <c:pt idx="5">
                  <c:v>17.82</c:v>
                </c:pt>
                <c:pt idx="6">
                  <c:v>17.978000000000002</c:v>
                </c:pt>
                <c:pt idx="7">
                  <c:v>18.411000000000001</c:v>
                </c:pt>
                <c:pt idx="8">
                  <c:v>19.096</c:v>
                </c:pt>
                <c:pt idx="9">
                  <c:v>19.887</c:v>
                </c:pt>
                <c:pt idx="10">
                  <c:v>22.038</c:v>
                </c:pt>
                <c:pt idx="11">
                  <c:v>21.896999999999998</c:v>
                </c:pt>
                <c:pt idx="12">
                  <c:v>23.003</c:v>
                </c:pt>
                <c:pt idx="13">
                  <c:v>24.579000000000001</c:v>
                </c:pt>
                <c:pt idx="14">
                  <c:v>25.241</c:v>
                </c:pt>
              </c:numCache>
            </c:numRef>
          </c:val>
          <c:smooth val="0"/>
        </c:ser>
        <c:ser>
          <c:idx val="1"/>
          <c:order val="1"/>
          <c:tx>
            <c:strRef>
              <c:f>'07_40'!$A$24</c:f>
              <c:strCache>
                <c:ptCount val="1"/>
                <c:pt idx="0">
                  <c:v>Netherlands</c:v>
                </c:pt>
              </c:strCache>
            </c:strRef>
          </c:tx>
          <c:cat>
            <c:numRef>
              <c:f>'07_40'!$B$22:$P$22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'07_40'!$B$24:$P$24</c:f>
              <c:numCache>
                <c:formatCode>General</c:formatCode>
                <c:ptCount val="15"/>
                <c:pt idx="0">
                  <c:v>3.9169999999999998</c:v>
                </c:pt>
                <c:pt idx="1">
                  <c:v>4.524</c:v>
                </c:pt>
                <c:pt idx="2">
                  <c:v>4.6589999999999998</c:v>
                </c:pt>
                <c:pt idx="3">
                  <c:v>4.6909999999999998</c:v>
                </c:pt>
                <c:pt idx="4">
                  <c:v>5.415</c:v>
                </c:pt>
                <c:pt idx="5">
                  <c:v>5.7140000000000004</c:v>
                </c:pt>
                <c:pt idx="6">
                  <c:v>5.8460000000000001</c:v>
                </c:pt>
                <c:pt idx="7">
                  <c:v>6.5069999999999997</c:v>
                </c:pt>
                <c:pt idx="8">
                  <c:v>7.3940000000000001</c:v>
                </c:pt>
                <c:pt idx="9">
                  <c:v>8.8859999999999992</c:v>
                </c:pt>
                <c:pt idx="10">
                  <c:v>13.999000000000001</c:v>
                </c:pt>
                <c:pt idx="11">
                  <c:v>13.117000000000001</c:v>
                </c:pt>
                <c:pt idx="12">
                  <c:v>15.291</c:v>
                </c:pt>
                <c:pt idx="13">
                  <c:v>17.588000000000001</c:v>
                </c:pt>
                <c:pt idx="14">
                  <c:v>20.18</c:v>
                </c:pt>
              </c:numCache>
            </c:numRef>
          </c:val>
          <c:smooth val="0"/>
        </c:ser>
        <c:ser>
          <c:idx val="2"/>
          <c:order val="2"/>
          <c:tx>
            <c:strRef>
              <c:f>'07_40'!$A$25</c:f>
              <c:strCache>
                <c:ptCount val="1"/>
                <c:pt idx="0">
                  <c:v>Poland</c:v>
                </c:pt>
              </c:strCache>
            </c:strRef>
          </c:tx>
          <c:cat>
            <c:numRef>
              <c:f>'07_40'!$B$22:$P$22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'07_40'!$B$25:$P$25</c:f>
              <c:numCache>
                <c:formatCode>General</c:formatCode>
                <c:ptCount val="15"/>
                <c:pt idx="0">
                  <c:v>9.2810000000000006</c:v>
                </c:pt>
                <c:pt idx="1">
                  <c:v>10.337</c:v>
                </c:pt>
                <c:pt idx="2">
                  <c:v>10.955</c:v>
                </c:pt>
                <c:pt idx="3">
                  <c:v>11.452</c:v>
                </c:pt>
                <c:pt idx="4">
                  <c:v>11.605</c:v>
                </c:pt>
                <c:pt idx="5">
                  <c:v>11.881</c:v>
                </c:pt>
                <c:pt idx="6">
                  <c:v>11.396000000000001</c:v>
                </c:pt>
                <c:pt idx="7">
                  <c:v>11.058999999999999</c:v>
                </c:pt>
                <c:pt idx="8">
                  <c:v>14.936</c:v>
                </c:pt>
                <c:pt idx="9">
                  <c:v>15.377000000000001</c:v>
                </c:pt>
                <c:pt idx="10">
                  <c:v>16.102</c:v>
                </c:pt>
                <c:pt idx="11">
                  <c:v>15.603999999999999</c:v>
                </c:pt>
                <c:pt idx="12">
                  <c:v>16.643999999999998</c:v>
                </c:pt>
                <c:pt idx="13">
                  <c:v>16.651</c:v>
                </c:pt>
                <c:pt idx="14">
                  <c:v>17.77</c:v>
                </c:pt>
              </c:numCache>
            </c:numRef>
          </c:val>
          <c:smooth val="0"/>
        </c:ser>
        <c:ser>
          <c:idx val="3"/>
          <c:order val="3"/>
          <c:tx>
            <c:strRef>
              <c:f>'07_40'!$A$26</c:f>
              <c:strCache>
                <c:ptCount val="1"/>
                <c:pt idx="0">
                  <c:v>Serbia</c:v>
                </c:pt>
              </c:strCache>
            </c:strRef>
          </c:tx>
          <c:cat>
            <c:numRef>
              <c:f>'07_40'!$B$22:$P$22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'07_40'!$B$26:$P$26</c:f>
              <c:numCache>
                <c:formatCode>General</c:formatCode>
                <c:ptCount val="15"/>
                <c:pt idx="0">
                  <c:v>19.763000000000002</c:v>
                </c:pt>
                <c:pt idx="1">
                  <c:v>19.117999999999999</c:v>
                </c:pt>
                <c:pt idx="2">
                  <c:v>20.79</c:v>
                </c:pt>
                <c:pt idx="3">
                  <c:v>21.094999999999999</c:v>
                </c:pt>
                <c:pt idx="4">
                  <c:v>22.864000000000001</c:v>
                </c:pt>
                <c:pt idx="5">
                  <c:v>21.989000000000001</c:v>
                </c:pt>
                <c:pt idx="6">
                  <c:v>21.146999999999998</c:v>
                </c:pt>
                <c:pt idx="7">
                  <c:v>20.286999999999999</c:v>
                </c:pt>
                <c:pt idx="8">
                  <c:v>20.32</c:v>
                </c:pt>
                <c:pt idx="9">
                  <c:v>21.443000000000001</c:v>
                </c:pt>
                <c:pt idx="10">
                  <c:v>26.297000000000001</c:v>
                </c:pt>
                <c:pt idx="11">
                  <c:v>25.254999999999999</c:v>
                </c:pt>
                <c:pt idx="12">
                  <c:v>24.67</c:v>
                </c:pt>
                <c:pt idx="13">
                  <c:v>25.428000000000001</c:v>
                </c:pt>
                <c:pt idx="14">
                  <c:v>25.861999999999998</c:v>
                </c:pt>
              </c:numCache>
            </c:numRef>
          </c:val>
          <c:smooth val="0"/>
        </c:ser>
        <c:dLbls>
          <c:showLegendKey val="0"/>
          <c:showVal val="0"/>
          <c:showCatName val="0"/>
          <c:showSerName val="0"/>
          <c:showPercent val="0"/>
          <c:showBubbleSize val="0"/>
        </c:dLbls>
        <c:marker val="1"/>
        <c:smooth val="0"/>
        <c:axId val="149903232"/>
        <c:axId val="150387712"/>
      </c:lineChart>
      <c:catAx>
        <c:axId val="149903232"/>
        <c:scaling>
          <c:orientation val="minMax"/>
        </c:scaling>
        <c:delete val="0"/>
        <c:axPos val="b"/>
        <c:numFmt formatCode="General" sourceLinked="1"/>
        <c:majorTickMark val="out"/>
        <c:minorTickMark val="none"/>
        <c:tickLblPos val="nextTo"/>
        <c:crossAx val="150387712"/>
        <c:crosses val="autoZero"/>
        <c:auto val="1"/>
        <c:lblAlgn val="ctr"/>
        <c:lblOffset val="100"/>
        <c:noMultiLvlLbl val="0"/>
      </c:catAx>
      <c:valAx>
        <c:axId val="150387712"/>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49903232"/>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a:ea typeface="Calibri"/>
                <a:cs typeface="Calibri"/>
              </a:defRPr>
            </a:pPr>
            <a:r>
              <a:rPr lang="en-US"/>
              <a:t>Share of renewable energy in gross final energy consumption by sector, 2010-2024 (Percentage)</a:t>
            </a:r>
            <a:endParaRPr lang="en-US" sz="1200" b="0"/>
          </a:p>
          <a:p>
            <a:pPr>
              <a:defRPr sz="1400">
                <a:latin typeface="Calibri"/>
                <a:ea typeface="Calibri"/>
                <a:cs typeface="Calibri"/>
              </a:defRPr>
            </a:pPr>
            <a:r>
              <a:rPr lang="en-US" sz="1200" b="0"/>
              <a:t>SDG ind 07_40: freq=Annual, nrg_bal=Renewable energy - transport</a:t>
            </a:r>
          </a:p>
        </c:rich>
      </c:tx>
      <c:layout/>
      <c:overlay val="0"/>
    </c:title>
    <c:autoTitleDeleted val="0"/>
    <c:plotArea>
      <c:layout/>
      <c:lineChart>
        <c:grouping val="standard"/>
        <c:varyColors val="0"/>
        <c:ser>
          <c:idx val="0"/>
          <c:order val="0"/>
          <c:tx>
            <c:strRef>
              <c:f>'07_40'!$A$34</c:f>
              <c:strCache>
                <c:ptCount val="1"/>
                <c:pt idx="0">
                  <c:v>European Union - 27 countries (from 2020)</c:v>
                </c:pt>
              </c:strCache>
            </c:strRef>
          </c:tx>
          <c:cat>
            <c:numRef>
              <c:f>'07_40'!$B$33:$P$33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'07_40'!$B$34:$P$34</c:f>
              <c:numCache>
                <c:formatCode>General</c:formatCode>
                <c:ptCount val="15"/>
                <c:pt idx="0">
                  <c:v>5.5</c:v>
                </c:pt>
                <c:pt idx="1">
                  <c:v>4.1150000000000002</c:v>
                </c:pt>
                <c:pt idx="2">
                  <c:v>5.7670000000000003</c:v>
                </c:pt>
                <c:pt idx="3">
                  <c:v>6.07</c:v>
                </c:pt>
                <c:pt idx="4">
                  <c:v>6.5519999999999996</c:v>
                </c:pt>
                <c:pt idx="5">
                  <c:v>6.7530000000000001</c:v>
                </c:pt>
                <c:pt idx="6">
                  <c:v>7.165</c:v>
                </c:pt>
                <c:pt idx="7">
                  <c:v>7.4710000000000001</c:v>
                </c:pt>
                <c:pt idx="8">
                  <c:v>8.2650000000000006</c:v>
                </c:pt>
                <c:pt idx="9">
                  <c:v>8.8040000000000003</c:v>
                </c:pt>
                <c:pt idx="10">
                  <c:v>10.253</c:v>
                </c:pt>
                <c:pt idx="11">
                  <c:v>9.0510000000000002</c:v>
                </c:pt>
                <c:pt idx="12">
                  <c:v>9.64</c:v>
                </c:pt>
                <c:pt idx="13">
                  <c:v>10.962</c:v>
                </c:pt>
                <c:pt idx="14">
                  <c:v>11.2</c:v>
                </c:pt>
              </c:numCache>
            </c:numRef>
          </c:val>
          <c:smooth val="0"/>
        </c:ser>
        <c:ser>
          <c:idx val="1"/>
          <c:order val="1"/>
          <c:tx>
            <c:strRef>
              <c:f>'07_40'!$A$35</c:f>
              <c:strCache>
                <c:ptCount val="1"/>
                <c:pt idx="0">
                  <c:v>Netherlands</c:v>
                </c:pt>
              </c:strCache>
            </c:strRef>
          </c:tx>
          <c:cat>
            <c:numRef>
              <c:f>'07_40'!$B$33:$P$33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'07_40'!$B$35:$P$35</c:f>
              <c:numCache>
                <c:formatCode>General</c:formatCode>
                <c:ptCount val="15"/>
                <c:pt idx="0">
                  <c:v>3.3969999999999998</c:v>
                </c:pt>
                <c:pt idx="1">
                  <c:v>5.0679999999999996</c:v>
                </c:pt>
                <c:pt idx="2">
                  <c:v>5.2169999999999996</c:v>
                </c:pt>
                <c:pt idx="3">
                  <c:v>5.343</c:v>
                </c:pt>
                <c:pt idx="4">
                  <c:v>6.5620000000000003</c:v>
                </c:pt>
                <c:pt idx="5">
                  <c:v>5.5970000000000004</c:v>
                </c:pt>
                <c:pt idx="6">
                  <c:v>4.7610000000000001</c:v>
                </c:pt>
                <c:pt idx="7">
                  <c:v>5.8419999999999996</c:v>
                </c:pt>
                <c:pt idx="8">
                  <c:v>9.4830000000000005</c:v>
                </c:pt>
                <c:pt idx="9">
                  <c:v>12.326000000000001</c:v>
                </c:pt>
                <c:pt idx="10">
                  <c:v>12.631</c:v>
                </c:pt>
                <c:pt idx="11">
                  <c:v>9.2789999999999999</c:v>
                </c:pt>
                <c:pt idx="12">
                  <c:v>11.163</c:v>
                </c:pt>
                <c:pt idx="13">
                  <c:v>13.51</c:v>
                </c:pt>
                <c:pt idx="14">
                  <c:v>19.745999999999999</c:v>
                </c:pt>
              </c:numCache>
            </c:numRef>
          </c:val>
          <c:smooth val="0"/>
        </c:ser>
        <c:ser>
          <c:idx val="2"/>
          <c:order val="2"/>
          <c:tx>
            <c:strRef>
              <c:f>'07_40'!$A$36</c:f>
              <c:strCache>
                <c:ptCount val="1"/>
                <c:pt idx="0">
                  <c:v>Poland</c:v>
                </c:pt>
              </c:strCache>
            </c:strRef>
          </c:tx>
          <c:cat>
            <c:numRef>
              <c:f>'07_40'!$B$33:$P$33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'07_40'!$B$36:$P$36</c:f>
              <c:numCache>
                <c:formatCode>General</c:formatCode>
                <c:ptCount val="15"/>
                <c:pt idx="0">
                  <c:v>6.64</c:v>
                </c:pt>
                <c:pt idx="1">
                  <c:v>6.9180000000000001</c:v>
                </c:pt>
                <c:pt idx="2">
                  <c:v>6.5330000000000004</c:v>
                </c:pt>
                <c:pt idx="3">
                  <c:v>6.6660000000000004</c:v>
                </c:pt>
                <c:pt idx="4">
                  <c:v>6.319</c:v>
                </c:pt>
                <c:pt idx="5">
                  <c:v>5.6859999999999999</c:v>
                </c:pt>
                <c:pt idx="6">
                  <c:v>3.9740000000000002</c:v>
                </c:pt>
                <c:pt idx="7">
                  <c:v>4.2320000000000002</c:v>
                </c:pt>
                <c:pt idx="8">
                  <c:v>5.72</c:v>
                </c:pt>
                <c:pt idx="9">
                  <c:v>6.2</c:v>
                </c:pt>
                <c:pt idx="10">
                  <c:v>6.5750000000000002</c:v>
                </c:pt>
                <c:pt idx="11">
                  <c:v>5.6740000000000004</c:v>
                </c:pt>
                <c:pt idx="12">
                  <c:v>5.7910000000000004</c:v>
                </c:pt>
                <c:pt idx="13">
                  <c:v>6.3390000000000004</c:v>
                </c:pt>
                <c:pt idx="14">
                  <c:v>6.0330000000000004</c:v>
                </c:pt>
              </c:numCache>
            </c:numRef>
          </c:val>
          <c:smooth val="0"/>
        </c:ser>
        <c:ser>
          <c:idx val="3"/>
          <c:order val="3"/>
          <c:tx>
            <c:strRef>
              <c:f>'07_40'!$A$37</c:f>
              <c:strCache>
                <c:ptCount val="1"/>
                <c:pt idx="0">
                  <c:v>Serbia</c:v>
                </c:pt>
              </c:strCache>
            </c:strRef>
          </c:tx>
          <c:cat>
            <c:numRef>
              <c:f>'07_40'!$B$33:$P$33</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'07_40'!$B$37:$P$37</c:f>
              <c:numCache>
                <c:formatCode>General</c:formatCode>
                <c:ptCount val="15"/>
                <c:pt idx="0">
                  <c:v>0.67200000000000004</c:v>
                </c:pt>
                <c:pt idx="1">
                  <c:v>1.879</c:v>
                </c:pt>
                <c:pt idx="2">
                  <c:v>2.0009999999999999</c:v>
                </c:pt>
                <c:pt idx="3">
                  <c:v>1.6819999999999999</c:v>
                </c:pt>
                <c:pt idx="4">
                  <c:v>1.1659999999999999</c:v>
                </c:pt>
                <c:pt idx="5">
                  <c:v>1.1779999999999999</c:v>
                </c:pt>
                <c:pt idx="6">
                  <c:v>1.232</c:v>
                </c:pt>
                <c:pt idx="7">
                  <c:v>1.208</c:v>
                </c:pt>
                <c:pt idx="8">
                  <c:v>1.1850000000000001</c:v>
                </c:pt>
                <c:pt idx="9">
                  <c:v>1.137</c:v>
                </c:pt>
                <c:pt idx="10">
                  <c:v>1.1739999999999999</c:v>
                </c:pt>
                <c:pt idx="11">
                  <c:v>0.61799999999999999</c:v>
                </c:pt>
                <c:pt idx="12">
                  <c:v>0.60199999999999998</c:v>
                </c:pt>
                <c:pt idx="13">
                  <c:v>0.59899999999999998</c:v>
                </c:pt>
                <c:pt idx="14">
                  <c:v>0.59199999999999997</c:v>
                </c:pt>
              </c:numCache>
            </c:numRef>
          </c:val>
          <c:smooth val="0"/>
        </c:ser>
        <c:dLbls>
          <c:showLegendKey val="0"/>
          <c:showVal val="0"/>
          <c:showCatName val="0"/>
          <c:showSerName val="0"/>
          <c:showPercent val="0"/>
          <c:showBubbleSize val="0"/>
        </c:dLbls>
        <c:marker val="1"/>
        <c:smooth val="0"/>
        <c:axId val="168494208"/>
        <c:axId val="168495744"/>
      </c:lineChart>
      <c:catAx>
        <c:axId val="168494208"/>
        <c:scaling>
          <c:orientation val="minMax"/>
        </c:scaling>
        <c:delete val="0"/>
        <c:axPos val="b"/>
        <c:numFmt formatCode="General" sourceLinked="1"/>
        <c:majorTickMark val="out"/>
        <c:minorTickMark val="none"/>
        <c:tickLblPos val="nextTo"/>
        <c:crossAx val="168495744"/>
        <c:crosses val="autoZero"/>
        <c:auto val="1"/>
        <c:lblAlgn val="ctr"/>
        <c:lblOffset val="100"/>
        <c:noMultiLvlLbl val="0"/>
      </c:catAx>
      <c:valAx>
        <c:axId val="168495744"/>
        <c:scaling>
          <c:orientation val="minMax"/>
        </c:scaling>
        <c:delete val="0"/>
        <c:axPos val="l"/>
        <c:majorGridlines>
          <c:spPr>
            <a:ln w="3175">
              <a:solidFill>
                <a:srgbClr val="BFBFBF"/>
              </a:solidFill>
              <a:prstDash val="lgDash"/>
            </a:ln>
          </c:spPr>
        </c:majorGridlines>
        <c:numFmt formatCode="General" sourceLinked="1"/>
        <c:majorTickMark val="out"/>
        <c:minorTickMark val="none"/>
        <c:tickLblPos val="nextTo"/>
        <c:crossAx val="168494208"/>
        <c:crosses val="autoZero"/>
        <c:crossBetween val="between"/>
      </c:valAx>
    </c:plotArea>
    <c:legend>
      <c:legendPos val="b"/>
      <c:layout/>
      <c:overlay val="0"/>
    </c:legend>
    <c:plotVisOnly val="1"/>
    <c:dispBlanksAs val="gap"/>
    <c:showDLblsOverMax val="0"/>
  </c:chart>
  <c:spPr>
    <a:ln>
      <a:solidFill>
        <a:srgbClr val="FCC30B"/>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00.xml.rels><?xml version="1.0" encoding="UTF-8" standalone="yes"?>
<Relationships xmlns="http://schemas.openxmlformats.org/package/2006/relationships"><Relationship Id="rId3" Type="http://schemas.openxmlformats.org/officeDocument/2006/relationships/chart" Target="../charts/chart266.xml"/><Relationship Id="rId2" Type="http://schemas.openxmlformats.org/officeDocument/2006/relationships/chart" Target="../charts/chart265.xml"/><Relationship Id="rId1" Type="http://schemas.openxmlformats.org/officeDocument/2006/relationships/chart" Target="../charts/chart264.xml"/><Relationship Id="rId4" Type="http://schemas.openxmlformats.org/officeDocument/2006/relationships/chart" Target="../charts/chart267.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269.xml"/><Relationship Id="rId1" Type="http://schemas.openxmlformats.org/officeDocument/2006/relationships/chart" Target="../charts/chart268.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270.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272.xml"/><Relationship Id="rId1" Type="http://schemas.openxmlformats.org/officeDocument/2006/relationships/chart" Target="../charts/chart271.xml"/></Relationships>
</file>

<file path=xl/drawings/_rels/drawing104.xml.rels><?xml version="1.0" encoding="UTF-8" standalone="yes"?>
<Relationships xmlns="http://schemas.openxmlformats.org/package/2006/relationships"><Relationship Id="rId8" Type="http://schemas.openxmlformats.org/officeDocument/2006/relationships/chart" Target="../charts/chart280.xml"/><Relationship Id="rId13" Type="http://schemas.openxmlformats.org/officeDocument/2006/relationships/chart" Target="../charts/chart285.xml"/><Relationship Id="rId18" Type="http://schemas.openxmlformats.org/officeDocument/2006/relationships/chart" Target="../charts/chart290.xml"/><Relationship Id="rId3" Type="http://schemas.openxmlformats.org/officeDocument/2006/relationships/chart" Target="../charts/chart275.xml"/><Relationship Id="rId7" Type="http://schemas.openxmlformats.org/officeDocument/2006/relationships/chart" Target="../charts/chart279.xml"/><Relationship Id="rId12" Type="http://schemas.openxmlformats.org/officeDocument/2006/relationships/chart" Target="../charts/chart284.xml"/><Relationship Id="rId17" Type="http://schemas.openxmlformats.org/officeDocument/2006/relationships/chart" Target="../charts/chart289.xml"/><Relationship Id="rId2" Type="http://schemas.openxmlformats.org/officeDocument/2006/relationships/chart" Target="../charts/chart274.xml"/><Relationship Id="rId16" Type="http://schemas.openxmlformats.org/officeDocument/2006/relationships/chart" Target="../charts/chart288.xml"/><Relationship Id="rId1" Type="http://schemas.openxmlformats.org/officeDocument/2006/relationships/chart" Target="../charts/chart273.xml"/><Relationship Id="rId6" Type="http://schemas.openxmlformats.org/officeDocument/2006/relationships/chart" Target="../charts/chart278.xml"/><Relationship Id="rId11" Type="http://schemas.openxmlformats.org/officeDocument/2006/relationships/chart" Target="../charts/chart283.xml"/><Relationship Id="rId5" Type="http://schemas.openxmlformats.org/officeDocument/2006/relationships/chart" Target="../charts/chart277.xml"/><Relationship Id="rId15" Type="http://schemas.openxmlformats.org/officeDocument/2006/relationships/chart" Target="../charts/chart287.xml"/><Relationship Id="rId10" Type="http://schemas.openxmlformats.org/officeDocument/2006/relationships/chart" Target="../charts/chart282.xml"/><Relationship Id="rId4" Type="http://schemas.openxmlformats.org/officeDocument/2006/relationships/chart" Target="../charts/chart276.xml"/><Relationship Id="rId9" Type="http://schemas.openxmlformats.org/officeDocument/2006/relationships/chart" Target="../charts/chart281.xml"/><Relationship Id="rId14" Type="http://schemas.openxmlformats.org/officeDocument/2006/relationships/chart" Target="../charts/chart28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5" Type="http://schemas.openxmlformats.org/officeDocument/2006/relationships/chart" Target="../charts/chart68.xml"/><Relationship Id="rId4" Type="http://schemas.openxmlformats.org/officeDocument/2006/relationships/chart" Target="../charts/chart6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 Id="rId4" Type="http://schemas.openxmlformats.org/officeDocument/2006/relationships/chart" Target="../charts/chart7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91.xml"/><Relationship Id="rId2" Type="http://schemas.openxmlformats.org/officeDocument/2006/relationships/chart" Target="../charts/chart90.xml"/><Relationship Id="rId1" Type="http://schemas.openxmlformats.org/officeDocument/2006/relationships/chart" Target="../charts/chart8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00.xml"/><Relationship Id="rId2" Type="http://schemas.openxmlformats.org/officeDocument/2006/relationships/chart" Target="../charts/chart99.xml"/><Relationship Id="rId1" Type="http://schemas.openxmlformats.org/officeDocument/2006/relationships/chart" Target="../charts/chart98.xml"/><Relationship Id="rId4" Type="http://schemas.openxmlformats.org/officeDocument/2006/relationships/chart" Target="../charts/chart101.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04.xml"/><Relationship Id="rId2" Type="http://schemas.openxmlformats.org/officeDocument/2006/relationships/chart" Target="../charts/chart103.xml"/><Relationship Id="rId1" Type="http://schemas.openxmlformats.org/officeDocument/2006/relationships/chart" Target="../charts/chart102.xml"/><Relationship Id="rId4" Type="http://schemas.openxmlformats.org/officeDocument/2006/relationships/chart" Target="../charts/chart105.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45.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4" Type="http://schemas.openxmlformats.org/officeDocument/2006/relationships/chart" Target="../charts/chart114.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117.xml"/><Relationship Id="rId2" Type="http://schemas.openxmlformats.org/officeDocument/2006/relationships/chart" Target="../charts/chart116.xml"/><Relationship Id="rId1" Type="http://schemas.openxmlformats.org/officeDocument/2006/relationships/chart" Target="../charts/chart115.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120.xml"/><Relationship Id="rId2" Type="http://schemas.openxmlformats.org/officeDocument/2006/relationships/chart" Target="../charts/chart119.xml"/><Relationship Id="rId1" Type="http://schemas.openxmlformats.org/officeDocument/2006/relationships/chart" Target="../charts/chart11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126.xml"/><Relationship Id="rId2" Type="http://schemas.openxmlformats.org/officeDocument/2006/relationships/chart" Target="../charts/chart125.xml"/><Relationship Id="rId1" Type="http://schemas.openxmlformats.org/officeDocument/2006/relationships/chart" Target="../charts/chart12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129.xml"/><Relationship Id="rId2" Type="http://schemas.openxmlformats.org/officeDocument/2006/relationships/chart" Target="../charts/chart128.xml"/><Relationship Id="rId1" Type="http://schemas.openxmlformats.org/officeDocument/2006/relationships/chart" Target="../charts/chart127.xml"/><Relationship Id="rId5" Type="http://schemas.openxmlformats.org/officeDocument/2006/relationships/chart" Target="../charts/chart131.xml"/><Relationship Id="rId4" Type="http://schemas.openxmlformats.org/officeDocument/2006/relationships/chart" Target="../charts/chart130.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 Id="rId5" Type="http://schemas.openxmlformats.org/officeDocument/2006/relationships/chart" Target="../charts/chart136.xml"/><Relationship Id="rId4" Type="http://schemas.openxmlformats.org/officeDocument/2006/relationships/chart" Target="../charts/chart135.xml"/></Relationships>
</file>

<file path=xl/drawings/_rels/drawing52.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4" Type="http://schemas.openxmlformats.org/officeDocument/2006/relationships/chart" Target="../charts/chart140.xml"/></Relationships>
</file>

<file path=xl/drawings/_rels/drawing53.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146.xml"/><Relationship Id="rId2" Type="http://schemas.openxmlformats.org/officeDocument/2006/relationships/chart" Target="../charts/chart145.xml"/><Relationship Id="rId1" Type="http://schemas.openxmlformats.org/officeDocument/2006/relationships/chart" Target="../charts/chart144.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148.xml"/><Relationship Id="rId1" Type="http://schemas.openxmlformats.org/officeDocument/2006/relationships/chart" Target="../charts/chart147.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152.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153.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15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155.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157.xml"/><Relationship Id="rId1" Type="http://schemas.openxmlformats.org/officeDocument/2006/relationships/chart" Target="../charts/chart156.xml"/></Relationships>
</file>

<file path=xl/drawings/_rels/drawing62.xml.rels><?xml version="1.0" encoding="UTF-8" standalone="yes"?>
<Relationships xmlns="http://schemas.openxmlformats.org/package/2006/relationships"><Relationship Id="rId3" Type="http://schemas.openxmlformats.org/officeDocument/2006/relationships/chart" Target="../charts/chart160.xml"/><Relationship Id="rId2" Type="http://schemas.openxmlformats.org/officeDocument/2006/relationships/chart" Target="../charts/chart159.xml"/><Relationship Id="rId1" Type="http://schemas.openxmlformats.org/officeDocument/2006/relationships/chart" Target="../charts/chart158.xml"/></Relationships>
</file>

<file path=xl/drawings/_rels/drawing6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65.xml.rels><?xml version="1.0" encoding="UTF-8" standalone="yes"?>
<Relationships xmlns="http://schemas.openxmlformats.org/package/2006/relationships"><Relationship Id="rId8" Type="http://schemas.openxmlformats.org/officeDocument/2006/relationships/chart" Target="../charts/chart174.xml"/><Relationship Id="rId3" Type="http://schemas.openxmlformats.org/officeDocument/2006/relationships/chart" Target="../charts/chart169.xml"/><Relationship Id="rId7" Type="http://schemas.openxmlformats.org/officeDocument/2006/relationships/chart" Target="../charts/chart173.xml"/><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chart" Target="../charts/chart172.xml"/><Relationship Id="rId5" Type="http://schemas.openxmlformats.org/officeDocument/2006/relationships/chart" Target="../charts/chart171.xml"/><Relationship Id="rId10" Type="http://schemas.openxmlformats.org/officeDocument/2006/relationships/chart" Target="../charts/chart176.xml"/><Relationship Id="rId4" Type="http://schemas.openxmlformats.org/officeDocument/2006/relationships/chart" Target="../charts/chart170.xml"/><Relationship Id="rId9" Type="http://schemas.openxmlformats.org/officeDocument/2006/relationships/chart" Target="../charts/chart175.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78.xml"/><Relationship Id="rId1" Type="http://schemas.openxmlformats.org/officeDocument/2006/relationships/chart" Target="../charts/chart177.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82.xml"/><Relationship Id="rId1" Type="http://schemas.openxmlformats.org/officeDocument/2006/relationships/chart" Target="../charts/chart18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184.xml"/><Relationship Id="rId1" Type="http://schemas.openxmlformats.org/officeDocument/2006/relationships/chart" Target="../charts/chart183.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185.xml"/></Relationships>
</file>

<file path=xl/drawings/_rels/drawing72.xml.rels><?xml version="1.0" encoding="UTF-8" standalone="yes"?>
<Relationships xmlns="http://schemas.openxmlformats.org/package/2006/relationships"><Relationship Id="rId3" Type="http://schemas.openxmlformats.org/officeDocument/2006/relationships/chart" Target="../charts/chart188.xml"/><Relationship Id="rId2" Type="http://schemas.openxmlformats.org/officeDocument/2006/relationships/chart" Target="../charts/chart187.xml"/><Relationship Id="rId1" Type="http://schemas.openxmlformats.org/officeDocument/2006/relationships/chart" Target="../charts/chart186.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190.xml"/><Relationship Id="rId1" Type="http://schemas.openxmlformats.org/officeDocument/2006/relationships/chart" Target="../charts/chart189.xml"/></Relationships>
</file>

<file path=xl/drawings/_rels/drawing74.xml.rels><?xml version="1.0" encoding="UTF-8" standalone="yes"?>
<Relationships xmlns="http://schemas.openxmlformats.org/package/2006/relationships"><Relationship Id="rId3" Type="http://schemas.openxmlformats.org/officeDocument/2006/relationships/chart" Target="../charts/chart193.xml"/><Relationship Id="rId2" Type="http://schemas.openxmlformats.org/officeDocument/2006/relationships/chart" Target="../charts/chart192.xml"/><Relationship Id="rId1" Type="http://schemas.openxmlformats.org/officeDocument/2006/relationships/chart" Target="../charts/chart191.xml"/><Relationship Id="rId6" Type="http://schemas.openxmlformats.org/officeDocument/2006/relationships/chart" Target="../charts/chart196.xml"/><Relationship Id="rId5" Type="http://schemas.openxmlformats.org/officeDocument/2006/relationships/chart" Target="../charts/chart195.xml"/><Relationship Id="rId4" Type="http://schemas.openxmlformats.org/officeDocument/2006/relationships/chart" Target="../charts/chart194.xml"/></Relationships>
</file>

<file path=xl/drawings/_rels/drawing75.xml.rels><?xml version="1.0" encoding="UTF-8" standalone="yes"?>
<Relationships xmlns="http://schemas.openxmlformats.org/package/2006/relationships"><Relationship Id="rId3" Type="http://schemas.openxmlformats.org/officeDocument/2006/relationships/chart" Target="../charts/chart199.xml"/><Relationship Id="rId2" Type="http://schemas.openxmlformats.org/officeDocument/2006/relationships/chart" Target="../charts/chart198.xml"/><Relationship Id="rId1" Type="http://schemas.openxmlformats.org/officeDocument/2006/relationships/chart" Target="../charts/chart197.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200.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203.xml"/><Relationship Id="rId2" Type="http://schemas.openxmlformats.org/officeDocument/2006/relationships/chart" Target="../charts/chart202.xml"/><Relationship Id="rId1" Type="http://schemas.openxmlformats.org/officeDocument/2006/relationships/chart" Target="../charts/chart201.xml"/><Relationship Id="rId4" Type="http://schemas.openxmlformats.org/officeDocument/2006/relationships/chart" Target="../charts/chart204.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20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20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208.xml"/><Relationship Id="rId1" Type="http://schemas.openxmlformats.org/officeDocument/2006/relationships/chart" Target="../charts/chart207.xml"/></Relationships>
</file>

<file path=xl/drawings/_rels/drawing81.xml.rels><?xml version="1.0" encoding="UTF-8" standalone="yes"?>
<Relationships xmlns="http://schemas.openxmlformats.org/package/2006/relationships"><Relationship Id="rId3" Type="http://schemas.openxmlformats.org/officeDocument/2006/relationships/chart" Target="../charts/chart211.xml"/><Relationship Id="rId2" Type="http://schemas.openxmlformats.org/officeDocument/2006/relationships/chart" Target="../charts/chart210.xml"/><Relationship Id="rId1" Type="http://schemas.openxmlformats.org/officeDocument/2006/relationships/chart" Target="../charts/chart209.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212.xml"/></Relationships>
</file>

<file path=xl/drawings/_rels/drawing83.xml.rels><?xml version="1.0" encoding="UTF-8" standalone="yes"?>
<Relationships xmlns="http://schemas.openxmlformats.org/package/2006/relationships"><Relationship Id="rId3" Type="http://schemas.openxmlformats.org/officeDocument/2006/relationships/chart" Target="../charts/chart215.xml"/><Relationship Id="rId2" Type="http://schemas.openxmlformats.org/officeDocument/2006/relationships/chart" Target="../charts/chart214.xml"/><Relationship Id="rId1" Type="http://schemas.openxmlformats.org/officeDocument/2006/relationships/chart" Target="../charts/chart213.xml"/><Relationship Id="rId6" Type="http://schemas.openxmlformats.org/officeDocument/2006/relationships/chart" Target="../charts/chart218.xml"/><Relationship Id="rId5" Type="http://schemas.openxmlformats.org/officeDocument/2006/relationships/chart" Target="../charts/chart217.xml"/><Relationship Id="rId4" Type="http://schemas.openxmlformats.org/officeDocument/2006/relationships/chart" Target="../charts/chart216.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219.xml"/></Relationships>
</file>

<file path=xl/drawings/_rels/drawing85.xml.rels><?xml version="1.0" encoding="UTF-8" standalone="yes"?>
<Relationships xmlns="http://schemas.openxmlformats.org/package/2006/relationships"><Relationship Id="rId2" Type="http://schemas.openxmlformats.org/officeDocument/2006/relationships/chart" Target="../charts/chart221.xml"/><Relationship Id="rId1" Type="http://schemas.openxmlformats.org/officeDocument/2006/relationships/chart" Target="../charts/chart220.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223.xml"/><Relationship Id="rId1" Type="http://schemas.openxmlformats.org/officeDocument/2006/relationships/chart" Target="../charts/chart222.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225.xml"/><Relationship Id="rId1" Type="http://schemas.openxmlformats.org/officeDocument/2006/relationships/chart" Target="../charts/chart224.xml"/></Relationships>
</file>

<file path=xl/drawings/_rels/drawing88.xml.rels><?xml version="1.0" encoding="UTF-8" standalone="yes"?>
<Relationships xmlns="http://schemas.openxmlformats.org/package/2006/relationships"><Relationship Id="rId2" Type="http://schemas.openxmlformats.org/officeDocument/2006/relationships/chart" Target="../charts/chart227.xml"/><Relationship Id="rId1" Type="http://schemas.openxmlformats.org/officeDocument/2006/relationships/chart" Target="../charts/chart226.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229.xml"/><Relationship Id="rId1" Type="http://schemas.openxmlformats.org/officeDocument/2006/relationships/chart" Target="../charts/chart22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90.xml.rels><?xml version="1.0" encoding="UTF-8" standalone="yes"?>
<Relationships xmlns="http://schemas.openxmlformats.org/package/2006/relationships"><Relationship Id="rId3" Type="http://schemas.openxmlformats.org/officeDocument/2006/relationships/chart" Target="../charts/chart232.xml"/><Relationship Id="rId2" Type="http://schemas.openxmlformats.org/officeDocument/2006/relationships/chart" Target="../charts/chart231.xml"/><Relationship Id="rId1" Type="http://schemas.openxmlformats.org/officeDocument/2006/relationships/chart" Target="../charts/chart230.xml"/></Relationships>
</file>

<file path=xl/drawings/_rels/drawing91.xml.rels><?xml version="1.0" encoding="UTF-8" standalone="yes"?>
<Relationships xmlns="http://schemas.openxmlformats.org/package/2006/relationships"><Relationship Id="rId3" Type="http://schemas.openxmlformats.org/officeDocument/2006/relationships/chart" Target="../charts/chart235.xml"/><Relationship Id="rId2" Type="http://schemas.openxmlformats.org/officeDocument/2006/relationships/chart" Target="../charts/chart234.xml"/><Relationship Id="rId1" Type="http://schemas.openxmlformats.org/officeDocument/2006/relationships/chart" Target="../charts/chart233.xml"/><Relationship Id="rId4" Type="http://schemas.openxmlformats.org/officeDocument/2006/relationships/chart" Target="../charts/chart236.xml"/></Relationships>
</file>

<file path=xl/drawings/_rels/drawing92.xml.rels><?xml version="1.0" encoding="UTF-8" standalone="yes"?>
<Relationships xmlns="http://schemas.openxmlformats.org/package/2006/relationships"><Relationship Id="rId3" Type="http://schemas.openxmlformats.org/officeDocument/2006/relationships/chart" Target="../charts/chart239.xml"/><Relationship Id="rId2" Type="http://schemas.openxmlformats.org/officeDocument/2006/relationships/chart" Target="../charts/chart238.xml"/><Relationship Id="rId1" Type="http://schemas.openxmlformats.org/officeDocument/2006/relationships/chart" Target="../charts/chart237.xml"/></Relationships>
</file>

<file path=xl/drawings/_rels/drawing93.xml.rels><?xml version="1.0" encoding="UTF-8" standalone="yes"?>
<Relationships xmlns="http://schemas.openxmlformats.org/package/2006/relationships"><Relationship Id="rId3" Type="http://schemas.openxmlformats.org/officeDocument/2006/relationships/chart" Target="../charts/chart242.xml"/><Relationship Id="rId2" Type="http://schemas.openxmlformats.org/officeDocument/2006/relationships/chart" Target="../charts/chart241.xml"/><Relationship Id="rId1" Type="http://schemas.openxmlformats.org/officeDocument/2006/relationships/chart" Target="../charts/chart240.xml"/></Relationships>
</file>

<file path=xl/drawings/_rels/drawing94.xml.rels><?xml version="1.0" encoding="UTF-8" standalone="yes"?>
<Relationships xmlns="http://schemas.openxmlformats.org/package/2006/relationships"><Relationship Id="rId2" Type="http://schemas.openxmlformats.org/officeDocument/2006/relationships/chart" Target="../charts/chart244.xml"/><Relationship Id="rId1" Type="http://schemas.openxmlformats.org/officeDocument/2006/relationships/chart" Target="../charts/chart243.xml"/></Relationships>
</file>

<file path=xl/drawings/_rels/drawing95.xml.rels><?xml version="1.0" encoding="UTF-8" standalone="yes"?>
<Relationships xmlns="http://schemas.openxmlformats.org/package/2006/relationships"><Relationship Id="rId3" Type="http://schemas.openxmlformats.org/officeDocument/2006/relationships/chart" Target="../charts/chart247.xml"/><Relationship Id="rId7" Type="http://schemas.openxmlformats.org/officeDocument/2006/relationships/chart" Target="../charts/chart251.xml"/><Relationship Id="rId2" Type="http://schemas.openxmlformats.org/officeDocument/2006/relationships/chart" Target="../charts/chart246.xml"/><Relationship Id="rId1" Type="http://schemas.openxmlformats.org/officeDocument/2006/relationships/chart" Target="../charts/chart245.xml"/><Relationship Id="rId6" Type="http://schemas.openxmlformats.org/officeDocument/2006/relationships/chart" Target="../charts/chart250.xml"/><Relationship Id="rId5" Type="http://schemas.openxmlformats.org/officeDocument/2006/relationships/chart" Target="../charts/chart249.xml"/><Relationship Id="rId4" Type="http://schemas.openxmlformats.org/officeDocument/2006/relationships/chart" Target="../charts/chart248.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252.xml"/></Relationships>
</file>

<file path=xl/drawings/_rels/drawing97.xml.rels><?xml version="1.0" encoding="UTF-8" standalone="yes"?>
<Relationships xmlns="http://schemas.openxmlformats.org/package/2006/relationships"><Relationship Id="rId3" Type="http://schemas.openxmlformats.org/officeDocument/2006/relationships/chart" Target="../charts/chart255.xml"/><Relationship Id="rId2" Type="http://schemas.openxmlformats.org/officeDocument/2006/relationships/chart" Target="../charts/chart254.xml"/><Relationship Id="rId1" Type="http://schemas.openxmlformats.org/officeDocument/2006/relationships/chart" Target="../charts/chart253.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257.xml"/><Relationship Id="rId1" Type="http://schemas.openxmlformats.org/officeDocument/2006/relationships/chart" Target="../charts/chart256.xml"/></Relationships>
</file>

<file path=xl/drawings/_rels/drawing99.xml.rels><?xml version="1.0" encoding="UTF-8" standalone="yes"?>
<Relationships xmlns="http://schemas.openxmlformats.org/package/2006/relationships"><Relationship Id="rId3" Type="http://schemas.openxmlformats.org/officeDocument/2006/relationships/chart" Target="../charts/chart260.xml"/><Relationship Id="rId2" Type="http://schemas.openxmlformats.org/officeDocument/2006/relationships/chart" Target="../charts/chart259.xml"/><Relationship Id="rId1" Type="http://schemas.openxmlformats.org/officeDocument/2006/relationships/chart" Target="../charts/chart258.xml"/><Relationship Id="rId6" Type="http://schemas.openxmlformats.org/officeDocument/2006/relationships/chart" Target="../charts/chart263.xml"/><Relationship Id="rId5" Type="http://schemas.openxmlformats.org/officeDocument/2006/relationships/chart" Target="../charts/chart262.xml"/><Relationship Id="rId4" Type="http://schemas.openxmlformats.org/officeDocument/2006/relationships/chart" Target="../charts/chart261.xml"/></Relationships>
</file>

<file path=xl/drawings/drawing1.xml><?xml version="1.0" encoding="utf-8"?>
<xdr:wsDr xmlns:xdr="http://schemas.openxmlformats.org/drawingml/2006/spreadsheetDrawing" xmlns:a="http://schemas.openxmlformats.org/drawingml/2006/main">
  <xdr:twoCellAnchor>
    <xdr:from>
      <xdr:col>14</xdr:col>
      <xdr:colOff>425450</xdr:colOff>
      <xdr:row>2</xdr:row>
      <xdr:rowOff>187325</xdr:rowOff>
    </xdr:from>
    <xdr:to>
      <xdr:col>28</xdr:col>
      <xdr:colOff>463550</xdr:colOff>
      <xdr:row>23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425450</xdr:colOff>
      <xdr:row>26</xdr:row>
      <xdr:rowOff>41275</xdr:rowOff>
    </xdr:from>
    <xdr:to>
      <xdr:col>28</xdr:col>
      <xdr:colOff>463550</xdr:colOff>
      <xdr:row>48</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425450</xdr:colOff>
      <xdr:row>51</xdr:row>
      <xdr:rowOff>66675</xdr:rowOff>
    </xdr:from>
    <xdr:to>
      <xdr:col>28</xdr:col>
      <xdr:colOff>463550</xdr:colOff>
      <xdr:row>74</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425450</xdr:colOff>
      <xdr:row>76</xdr:row>
      <xdr:rowOff>111125</xdr:rowOff>
    </xdr:from>
    <xdr:to>
      <xdr:col>28</xdr:col>
      <xdr:colOff>463550</xdr:colOff>
      <xdr:row>99</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18</xdr:col>
      <xdr:colOff>336550</xdr:colOff>
      <xdr:row>2</xdr:row>
      <xdr:rowOff>187325</xdr:rowOff>
    </xdr:from>
    <xdr:to>
      <xdr:col>34</xdr:col>
      <xdr:colOff>425450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260350</xdr:colOff>
      <xdr:row>27</xdr:row>
      <xdr:rowOff>41275</xdr:rowOff>
    </xdr:from>
    <xdr:to>
      <xdr:col>36</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336550</xdr:colOff>
      <xdr:row>52</xdr:row>
      <xdr:rowOff>66675</xdr:rowOff>
    </xdr:from>
    <xdr:to>
      <xdr:col>34</xdr:col>
      <xdr:colOff>425450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260350</xdr:colOff>
      <xdr:row>77</xdr:row>
      <xdr:rowOff>111125</xdr:rowOff>
    </xdr:from>
    <xdr:to>
      <xdr:col>36</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28</xdr:row>
      <xdr:rowOff>41275</xdr:rowOff>
    </xdr:from>
    <xdr:to>
      <xdr:col>32</xdr:col>
      <xdr:colOff>349250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21</xdr:col>
      <xdr:colOff>57150</xdr:colOff>
      <xdr:row>2</xdr:row>
      <xdr:rowOff>187325</xdr:rowOff>
    </xdr:from>
    <xdr:to>
      <xdr:col>36</xdr:col>
      <xdr:colOff>438150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14</xdr:col>
      <xdr:colOff>552450</xdr:colOff>
      <xdr:row>2</xdr:row>
      <xdr:rowOff>187325</xdr:rowOff>
    </xdr:from>
    <xdr:to>
      <xdr:col>26</xdr:col>
      <xdr:colOff>222250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552450</xdr:colOff>
      <xdr:row>27</xdr:row>
      <xdr:rowOff>41275</xdr:rowOff>
    </xdr:from>
    <xdr:to>
      <xdr:col>26</xdr:col>
      <xdr:colOff>222250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6</xdr:col>
      <xdr:colOff>501650</xdr:colOff>
      <xdr:row>0</xdr:row>
      <xdr:rowOff>254000</xdr:rowOff>
    </xdr:from>
    <xdr:to>
      <xdr:col>11</xdr:col>
      <xdr:colOff>196850</xdr:colOff>
      <xdr:row>12</xdr:row>
      <xdr:rowOff>82550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450850</xdr:colOff>
      <xdr:row>0</xdr:row>
      <xdr:rowOff>254000</xdr:rowOff>
    </xdr:from>
    <xdr:to>
      <xdr:col>16</xdr:col>
      <xdr:colOff>146050</xdr:colOff>
      <xdr:row>12</xdr:row>
      <xdr:rowOff>82550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501650</xdr:colOff>
      <xdr:row>13</xdr:row>
      <xdr:rowOff>146050</xdr:rowOff>
    </xdr:from>
    <xdr:to>
      <xdr:col>11</xdr:col>
      <xdr:colOff>196850</xdr:colOff>
      <xdr:row>28</xdr:row>
      <xdr:rowOff>22225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450850</xdr:colOff>
      <xdr:row>13</xdr:row>
      <xdr:rowOff>146050</xdr:rowOff>
    </xdr:from>
    <xdr:to>
      <xdr:col>16</xdr:col>
      <xdr:colOff>146050</xdr:colOff>
      <xdr:row>28</xdr:row>
      <xdr:rowOff>22225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501650</xdr:colOff>
      <xdr:row>29</xdr:row>
      <xdr:rowOff>85725</xdr:rowOff>
    </xdr:from>
    <xdr:to>
      <xdr:col>11</xdr:col>
      <xdr:colOff>196850</xdr:colOff>
      <xdr:row>43</xdr:row>
      <xdr:rowOff>161925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450850</xdr:colOff>
      <xdr:row>29</xdr:row>
      <xdr:rowOff>85725</xdr:rowOff>
    </xdr:from>
    <xdr:to>
      <xdr:col>16</xdr:col>
      <xdr:colOff>146050</xdr:colOff>
      <xdr:row>43</xdr:row>
      <xdr:rowOff>161925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501650</xdr:colOff>
      <xdr:row>45</xdr:row>
      <xdr:rowOff>34925</xdr:rowOff>
    </xdr:from>
    <xdr:to>
      <xdr:col>11</xdr:col>
      <xdr:colOff>196850</xdr:colOff>
      <xdr:row>59</xdr:row>
      <xdr:rowOff>111125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450850</xdr:colOff>
      <xdr:row>45</xdr:row>
      <xdr:rowOff>34925</xdr:rowOff>
    </xdr:from>
    <xdr:to>
      <xdr:col>16</xdr:col>
      <xdr:colOff>146050</xdr:colOff>
      <xdr:row>59</xdr:row>
      <xdr:rowOff>111125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501650</xdr:colOff>
      <xdr:row>60</xdr:row>
      <xdr:rowOff>174625</xdr:rowOff>
    </xdr:from>
    <xdr:to>
      <xdr:col>11</xdr:col>
      <xdr:colOff>196850</xdr:colOff>
      <xdr:row>75</xdr:row>
      <xdr:rowOff>60325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450850</xdr:colOff>
      <xdr:row>60</xdr:row>
      <xdr:rowOff>174625</xdr:rowOff>
    </xdr:from>
    <xdr:to>
      <xdr:col>16</xdr:col>
      <xdr:colOff>146050</xdr:colOff>
      <xdr:row>75</xdr:row>
      <xdr:rowOff>60325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501650</xdr:colOff>
      <xdr:row>76</xdr:row>
      <xdr:rowOff>123825</xdr:rowOff>
    </xdr:from>
    <xdr:to>
      <xdr:col>11</xdr:col>
      <xdr:colOff>196850</xdr:colOff>
      <xdr:row>91</xdr:row>
      <xdr:rowOff>9525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450850</xdr:colOff>
      <xdr:row>76</xdr:row>
      <xdr:rowOff>123825</xdr:rowOff>
    </xdr:from>
    <xdr:to>
      <xdr:col>16</xdr:col>
      <xdr:colOff>146050</xdr:colOff>
      <xdr:row>91</xdr:row>
      <xdr:rowOff>9525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501650</xdr:colOff>
      <xdr:row>92</xdr:row>
      <xdr:rowOff>73025</xdr:rowOff>
    </xdr:from>
    <xdr:to>
      <xdr:col>11</xdr:col>
      <xdr:colOff>196850</xdr:colOff>
      <xdr:row>106</xdr:row>
      <xdr:rowOff>149225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450850</xdr:colOff>
      <xdr:row>92</xdr:row>
      <xdr:rowOff>73025</xdr:rowOff>
    </xdr:from>
    <xdr:to>
      <xdr:col>16</xdr:col>
      <xdr:colOff>146050</xdr:colOff>
      <xdr:row>106</xdr:row>
      <xdr:rowOff>149225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501650</xdr:colOff>
      <xdr:row>108</xdr:row>
      <xdr:rowOff>22225</xdr:rowOff>
    </xdr:from>
    <xdr:to>
      <xdr:col>11</xdr:col>
      <xdr:colOff>196850</xdr:colOff>
      <xdr:row>122</xdr:row>
      <xdr:rowOff>98425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450850</xdr:colOff>
      <xdr:row>108</xdr:row>
      <xdr:rowOff>22225</xdr:rowOff>
    </xdr:from>
    <xdr:to>
      <xdr:col>16</xdr:col>
      <xdr:colOff>146050</xdr:colOff>
      <xdr:row>122</xdr:row>
      <xdr:rowOff>98425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501650</xdr:colOff>
      <xdr:row>123</xdr:row>
      <xdr:rowOff>161925</xdr:rowOff>
    </xdr:from>
    <xdr:to>
      <xdr:col>11</xdr:col>
      <xdr:colOff>196850</xdr:colOff>
      <xdr:row>138</xdr:row>
      <xdr:rowOff>47625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450850</xdr:colOff>
      <xdr:row>123</xdr:row>
      <xdr:rowOff>161925</xdr:rowOff>
    </xdr:from>
    <xdr:to>
      <xdr:col>16</xdr:col>
      <xdr:colOff>146050</xdr:colOff>
      <xdr:row>138</xdr:row>
      <xdr:rowOff>47625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273050</xdr:colOff>
      <xdr:row>2</xdr:row>
      <xdr:rowOff>187325</xdr:rowOff>
    </xdr:from>
    <xdr:to>
      <xdr:col>30</xdr:col>
      <xdr:colOff>19050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28</xdr:row>
      <xdr:rowOff>41275</xdr:rowOff>
    </xdr:from>
    <xdr:to>
      <xdr:col>31</xdr:col>
      <xdr:colOff>184150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28</xdr:row>
      <xdr:rowOff>41275</xdr:rowOff>
    </xdr:from>
    <xdr:to>
      <xdr:col>31</xdr:col>
      <xdr:colOff>184150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53</xdr:row>
      <xdr:rowOff>66675</xdr:rowOff>
    </xdr:from>
    <xdr:to>
      <xdr:col>31</xdr:col>
      <xdr:colOff>184150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28</xdr:row>
      <xdr:rowOff>41275</xdr:rowOff>
    </xdr:from>
    <xdr:to>
      <xdr:col>22</xdr:col>
      <xdr:colOff>247650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53</xdr:row>
      <xdr:rowOff>66675</xdr:rowOff>
    </xdr:from>
    <xdr:to>
      <xdr:col>22</xdr:col>
      <xdr:colOff>247650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273050</xdr:colOff>
      <xdr:row>2</xdr:row>
      <xdr:rowOff>187325</xdr:rowOff>
    </xdr:from>
    <xdr:to>
      <xdr:col>30</xdr:col>
      <xdr:colOff>19050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273050</xdr:colOff>
      <xdr:row>27</xdr:row>
      <xdr:rowOff>41275</xdr:rowOff>
    </xdr:from>
    <xdr:to>
      <xdr:col>30</xdr:col>
      <xdr:colOff>19050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273050</xdr:colOff>
      <xdr:row>52</xdr:row>
      <xdr:rowOff>66675</xdr:rowOff>
    </xdr:from>
    <xdr:to>
      <xdr:col>30</xdr:col>
      <xdr:colOff>19050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120650</xdr:colOff>
      <xdr:row>2</xdr:row>
      <xdr:rowOff>187325</xdr:rowOff>
    </xdr:from>
    <xdr:to>
      <xdr:col>32</xdr:col>
      <xdr:colOff>158750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361950</xdr:colOff>
      <xdr:row>2</xdr:row>
      <xdr:rowOff>187325</xdr:rowOff>
    </xdr:from>
    <xdr:to>
      <xdr:col>36</xdr:col>
      <xdr:colOff>450850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438150</xdr:colOff>
      <xdr:row>27</xdr:row>
      <xdr:rowOff>41275</xdr:rowOff>
    </xdr:from>
    <xdr:to>
      <xdr:col>36</xdr:col>
      <xdr:colOff>527050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247650</xdr:colOff>
      <xdr:row>2</xdr:row>
      <xdr:rowOff>187325</xdr:rowOff>
    </xdr:from>
    <xdr:to>
      <xdr:col>31</xdr:col>
      <xdr:colOff>285750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247650</xdr:colOff>
      <xdr:row>27</xdr:row>
      <xdr:rowOff>41275</xdr:rowOff>
    </xdr:from>
    <xdr:to>
      <xdr:col>31</xdr:col>
      <xdr:colOff>285750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247650</xdr:colOff>
      <xdr:row>52</xdr:row>
      <xdr:rowOff>66675</xdr:rowOff>
    </xdr:from>
    <xdr:to>
      <xdr:col>31</xdr:col>
      <xdr:colOff>285750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27</xdr:row>
      <xdr:rowOff>41275</xdr:rowOff>
    </xdr:from>
    <xdr:to>
      <xdr:col>22</xdr:col>
      <xdr:colOff>247650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52</xdr:row>
      <xdr:rowOff>66675</xdr:rowOff>
    </xdr:from>
    <xdr:to>
      <xdr:col>22</xdr:col>
      <xdr:colOff>247650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450850</xdr:colOff>
      <xdr:row>2</xdr:row>
      <xdr:rowOff>187325</xdr:rowOff>
    </xdr:from>
    <xdr:to>
      <xdr:col>25</xdr:col>
      <xdr:colOff>120650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450850</xdr:colOff>
      <xdr:row>27</xdr:row>
      <xdr:rowOff>41275</xdr:rowOff>
    </xdr:from>
    <xdr:to>
      <xdr:col>25</xdr:col>
      <xdr:colOff>120650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450850</xdr:colOff>
      <xdr:row>52</xdr:row>
      <xdr:rowOff>66675</xdr:rowOff>
    </xdr:from>
    <xdr:to>
      <xdr:col>25</xdr:col>
      <xdr:colOff>120650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27</xdr:row>
      <xdr:rowOff>41275</xdr:rowOff>
    </xdr:from>
    <xdr:to>
      <xdr:col>22</xdr:col>
      <xdr:colOff>247650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52</xdr:row>
      <xdr:rowOff>66675</xdr:rowOff>
    </xdr:from>
    <xdr:to>
      <xdr:col>22</xdr:col>
      <xdr:colOff>247650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577850</xdr:colOff>
      <xdr:row>77</xdr:row>
      <xdr:rowOff>111125</xdr:rowOff>
    </xdr:from>
    <xdr:to>
      <xdr:col>22</xdr:col>
      <xdr:colOff>247650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577850</xdr:colOff>
      <xdr:row>102</xdr:row>
      <xdr:rowOff>155575</xdr:rowOff>
    </xdr:from>
    <xdr:to>
      <xdr:col>22</xdr:col>
      <xdr:colOff>247650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425450</xdr:colOff>
      <xdr:row>77</xdr:row>
      <xdr:rowOff>111125</xdr:rowOff>
    </xdr:from>
    <xdr:to>
      <xdr:col>33</xdr:col>
      <xdr:colOff>514350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19</xdr:col>
      <xdr:colOff>577850</xdr:colOff>
      <xdr:row>2</xdr:row>
      <xdr:rowOff>187325</xdr:rowOff>
    </xdr:from>
    <xdr:to>
      <xdr:col>35</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577850</xdr:colOff>
      <xdr:row>27</xdr:row>
      <xdr:rowOff>41275</xdr:rowOff>
    </xdr:from>
    <xdr:to>
      <xdr:col>35</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577850</xdr:colOff>
      <xdr:row>52</xdr:row>
      <xdr:rowOff>66675</xdr:rowOff>
    </xdr:from>
    <xdr:to>
      <xdr:col>35</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18</xdr:col>
      <xdr:colOff>349250</xdr:colOff>
      <xdr:row>2</xdr:row>
      <xdr:rowOff>187325</xdr:rowOff>
    </xdr:from>
    <xdr:to>
      <xdr:col>34</xdr:col>
      <xdr:colOff>438150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349250</xdr:colOff>
      <xdr:row>27</xdr:row>
      <xdr:rowOff>41275</xdr:rowOff>
    </xdr:from>
    <xdr:to>
      <xdr:col>34</xdr:col>
      <xdr:colOff>438150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577850</xdr:colOff>
      <xdr:row>2</xdr:row>
      <xdr:rowOff>187325</xdr:rowOff>
    </xdr:from>
    <xdr:to>
      <xdr:col>27</xdr:col>
      <xdr:colOff>298450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527050</xdr:colOff>
      <xdr:row>27</xdr:row>
      <xdr:rowOff>41275</xdr:rowOff>
    </xdr:from>
    <xdr:to>
      <xdr:col>28</xdr:col>
      <xdr:colOff>247650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577850</xdr:colOff>
      <xdr:row>52</xdr:row>
      <xdr:rowOff>66675</xdr:rowOff>
    </xdr:from>
    <xdr:to>
      <xdr:col>27</xdr:col>
      <xdr:colOff>298450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527050</xdr:colOff>
      <xdr:row>77</xdr:row>
      <xdr:rowOff>111125</xdr:rowOff>
    </xdr:from>
    <xdr:to>
      <xdr:col>28</xdr:col>
      <xdr:colOff>247650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26</xdr:row>
      <xdr:rowOff>41275</xdr:rowOff>
    </xdr:from>
    <xdr:to>
      <xdr:col>31</xdr:col>
      <xdr:colOff>184150</xdr:colOff>
      <xdr:row>48</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18</xdr:col>
      <xdr:colOff>463550</xdr:colOff>
      <xdr:row>2</xdr:row>
      <xdr:rowOff>187325</xdr:rowOff>
    </xdr:from>
    <xdr:to>
      <xdr:col>32</xdr:col>
      <xdr:colOff>501650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463550</xdr:colOff>
      <xdr:row>27</xdr:row>
      <xdr:rowOff>41275</xdr:rowOff>
    </xdr:from>
    <xdr:to>
      <xdr:col>32</xdr:col>
      <xdr:colOff>501650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463550</xdr:colOff>
      <xdr:row>52</xdr:row>
      <xdr:rowOff>66675</xdr:rowOff>
    </xdr:from>
    <xdr:to>
      <xdr:col>32</xdr:col>
      <xdr:colOff>501650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17</xdr:col>
      <xdr:colOff>552450</xdr:colOff>
      <xdr:row>2</xdr:row>
      <xdr:rowOff>187325</xdr:rowOff>
    </xdr:from>
    <xdr:to>
      <xdr:col>33</xdr:col>
      <xdr:colOff>323850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539750</xdr:colOff>
      <xdr:row>2</xdr:row>
      <xdr:rowOff>187325</xdr:rowOff>
    </xdr:from>
    <xdr:to>
      <xdr:col>28</xdr:col>
      <xdr:colOff>260350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514350</xdr:colOff>
      <xdr:row>27</xdr:row>
      <xdr:rowOff>41275</xdr:rowOff>
    </xdr:from>
    <xdr:to>
      <xdr:col>28</xdr:col>
      <xdr:colOff>234950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539750</xdr:colOff>
      <xdr:row>52</xdr:row>
      <xdr:rowOff>66675</xdr:rowOff>
    </xdr:from>
    <xdr:to>
      <xdr:col>28</xdr:col>
      <xdr:colOff>260350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514350</xdr:colOff>
      <xdr:row>77</xdr:row>
      <xdr:rowOff>111125</xdr:rowOff>
    </xdr:from>
    <xdr:to>
      <xdr:col>28</xdr:col>
      <xdr:colOff>234950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539750</xdr:colOff>
      <xdr:row>28</xdr:row>
      <xdr:rowOff>41275</xdr:rowOff>
    </xdr:from>
    <xdr:to>
      <xdr:col>33</xdr:col>
      <xdr:colOff>311150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514350</xdr:colOff>
      <xdr:row>2</xdr:row>
      <xdr:rowOff>187325</xdr:rowOff>
    </xdr:from>
    <xdr:to>
      <xdr:col>33</xdr:col>
      <xdr:colOff>285750</xdr:colOff>
      <xdr:row>23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514350</xdr:colOff>
      <xdr:row>26</xdr:row>
      <xdr:rowOff>41275</xdr:rowOff>
    </xdr:from>
    <xdr:to>
      <xdr:col>33</xdr:col>
      <xdr:colOff>285750</xdr:colOff>
      <xdr:row>48</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514350</xdr:colOff>
      <xdr:row>51</xdr:row>
      <xdr:rowOff>66675</xdr:rowOff>
    </xdr:from>
    <xdr:to>
      <xdr:col>33</xdr:col>
      <xdr:colOff>285750</xdr:colOff>
      <xdr:row>74</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514350</xdr:colOff>
      <xdr:row>76</xdr:row>
      <xdr:rowOff>111125</xdr:rowOff>
    </xdr:from>
    <xdr:to>
      <xdr:col>33</xdr:col>
      <xdr:colOff>285750</xdr:colOff>
      <xdr:row>99</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77</xdr:row>
      <xdr:rowOff>111125</xdr:rowOff>
    </xdr:from>
    <xdr:to>
      <xdr:col>32</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285750</xdr:colOff>
      <xdr:row>28</xdr:row>
      <xdr:rowOff>41275</xdr:rowOff>
    </xdr:from>
    <xdr:to>
      <xdr:col>36</xdr:col>
      <xdr:colOff>374650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77</xdr:row>
      <xdr:rowOff>111125</xdr:rowOff>
    </xdr:from>
    <xdr:to>
      <xdr:col>32</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20</xdr:col>
      <xdr:colOff>539750</xdr:colOff>
      <xdr:row>2</xdr:row>
      <xdr:rowOff>187325</xdr:rowOff>
    </xdr:from>
    <xdr:to>
      <xdr:col>37</xdr:col>
      <xdr:colOff>19050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539750</xdr:colOff>
      <xdr:row>27</xdr:row>
      <xdr:rowOff>41275</xdr:rowOff>
    </xdr:from>
    <xdr:to>
      <xdr:col>37</xdr:col>
      <xdr:colOff>19050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539750</xdr:colOff>
      <xdr:row>52</xdr:row>
      <xdr:rowOff>66675</xdr:rowOff>
    </xdr:from>
    <xdr:to>
      <xdr:col>37</xdr:col>
      <xdr:colOff>19050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28</xdr:row>
      <xdr:rowOff>41275</xdr:rowOff>
    </xdr:from>
    <xdr:to>
      <xdr:col>33</xdr:col>
      <xdr:colOff>514350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53</xdr:row>
      <xdr:rowOff>66675</xdr:rowOff>
    </xdr:from>
    <xdr:to>
      <xdr:col>33</xdr:col>
      <xdr:colOff>514350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18</xdr:col>
      <xdr:colOff>349250</xdr:colOff>
      <xdr:row>2</xdr:row>
      <xdr:rowOff>187325</xdr:rowOff>
    </xdr:from>
    <xdr:to>
      <xdr:col>34</xdr:col>
      <xdr:colOff>438150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349250</xdr:colOff>
      <xdr:row>28</xdr:row>
      <xdr:rowOff>41275</xdr:rowOff>
    </xdr:from>
    <xdr:to>
      <xdr:col>34</xdr:col>
      <xdr:colOff>438150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349250</xdr:colOff>
      <xdr:row>53</xdr:row>
      <xdr:rowOff>66675</xdr:rowOff>
    </xdr:from>
    <xdr:to>
      <xdr:col>34</xdr:col>
      <xdr:colOff>438150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52</xdr:row>
      <xdr:rowOff>66675</xdr:rowOff>
    </xdr:from>
    <xdr:to>
      <xdr:col>31</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17</xdr:col>
      <xdr:colOff>590550</xdr:colOff>
      <xdr:row>2</xdr:row>
      <xdr:rowOff>187325</xdr:rowOff>
    </xdr:from>
    <xdr:to>
      <xdr:col>33</xdr:col>
      <xdr:colOff>361950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590550</xdr:colOff>
      <xdr:row>27</xdr:row>
      <xdr:rowOff>41275</xdr:rowOff>
    </xdr:from>
    <xdr:to>
      <xdr:col>33</xdr:col>
      <xdr:colOff>361950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590550</xdr:colOff>
      <xdr:row>52</xdr:row>
      <xdr:rowOff>66675</xdr:rowOff>
    </xdr:from>
    <xdr:to>
      <xdr:col>33</xdr:col>
      <xdr:colOff>361950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590550</xdr:colOff>
      <xdr:row>77</xdr:row>
      <xdr:rowOff>111125</xdr:rowOff>
    </xdr:from>
    <xdr:to>
      <xdr:col>33</xdr:col>
      <xdr:colOff>361950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590550</xdr:colOff>
      <xdr:row>102</xdr:row>
      <xdr:rowOff>155575</xdr:rowOff>
    </xdr:from>
    <xdr:to>
      <xdr:col>33</xdr:col>
      <xdr:colOff>361950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20</xdr:col>
      <xdr:colOff>82550</xdr:colOff>
      <xdr:row>2</xdr:row>
      <xdr:rowOff>187325</xdr:rowOff>
    </xdr:from>
    <xdr:to>
      <xdr:col>35</xdr:col>
      <xdr:colOff>463550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82550</xdr:colOff>
      <xdr:row>28</xdr:row>
      <xdr:rowOff>41275</xdr:rowOff>
    </xdr:from>
    <xdr:to>
      <xdr:col>35</xdr:col>
      <xdr:colOff>463550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82550</xdr:colOff>
      <xdr:row>53</xdr:row>
      <xdr:rowOff>66675</xdr:rowOff>
    </xdr:from>
    <xdr:to>
      <xdr:col>35</xdr:col>
      <xdr:colOff>463550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82550</xdr:colOff>
      <xdr:row>78</xdr:row>
      <xdr:rowOff>111125</xdr:rowOff>
    </xdr:from>
    <xdr:to>
      <xdr:col>35</xdr:col>
      <xdr:colOff>463550</xdr:colOff>
      <xdr:row>101</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82550</xdr:colOff>
      <xdr:row>103</xdr:row>
      <xdr:rowOff>155575</xdr:rowOff>
    </xdr:from>
    <xdr:to>
      <xdr:col>35</xdr:col>
      <xdr:colOff>463550</xdr:colOff>
      <xdr:row>126</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20</xdr:col>
      <xdr:colOff>476250</xdr:colOff>
      <xdr:row>2</xdr:row>
      <xdr:rowOff>187325</xdr:rowOff>
    </xdr:from>
    <xdr:to>
      <xdr:col>36</xdr:col>
      <xdr:colOff>565150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82550</xdr:colOff>
      <xdr:row>27</xdr:row>
      <xdr:rowOff>41275</xdr:rowOff>
    </xdr:from>
    <xdr:to>
      <xdr:col>37</xdr:col>
      <xdr:colOff>171450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476250</xdr:colOff>
      <xdr:row>52</xdr:row>
      <xdr:rowOff>66675</xdr:rowOff>
    </xdr:from>
    <xdr:to>
      <xdr:col>36</xdr:col>
      <xdr:colOff>565150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82550</xdr:colOff>
      <xdr:row>77</xdr:row>
      <xdr:rowOff>111125</xdr:rowOff>
    </xdr:from>
    <xdr:to>
      <xdr:col>37</xdr:col>
      <xdr:colOff>171450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52</xdr:row>
      <xdr:rowOff>66675</xdr:rowOff>
    </xdr:from>
    <xdr:to>
      <xdr:col>31</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17</xdr:col>
      <xdr:colOff>514350</xdr:colOff>
      <xdr:row>2</xdr:row>
      <xdr:rowOff>187325</xdr:rowOff>
    </xdr:from>
    <xdr:to>
      <xdr:col>33</xdr:col>
      <xdr:colOff>285750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514350</xdr:colOff>
      <xdr:row>27</xdr:row>
      <xdr:rowOff>41275</xdr:rowOff>
    </xdr:from>
    <xdr:to>
      <xdr:col>33</xdr:col>
      <xdr:colOff>285750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20</xdr:col>
      <xdr:colOff>158750</xdr:colOff>
      <xdr:row>2</xdr:row>
      <xdr:rowOff>187325</xdr:rowOff>
    </xdr:from>
    <xdr:to>
      <xdr:col>35</xdr:col>
      <xdr:colOff>539750</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33</xdr:col>
      <xdr:colOff>514350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14</xdr:col>
      <xdr:colOff>425450</xdr:colOff>
      <xdr:row>2</xdr:row>
      <xdr:rowOff>187325</xdr:rowOff>
    </xdr:from>
    <xdr:to>
      <xdr:col>28</xdr:col>
      <xdr:colOff>463550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425450</xdr:colOff>
      <xdr:row>27</xdr:row>
      <xdr:rowOff>41275</xdr:rowOff>
    </xdr:from>
    <xdr:to>
      <xdr:col>28</xdr:col>
      <xdr:colOff>463550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425450</xdr:colOff>
      <xdr:row>52</xdr:row>
      <xdr:rowOff>66675</xdr:rowOff>
    </xdr:from>
    <xdr:to>
      <xdr:col>28</xdr:col>
      <xdr:colOff>463550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31</xdr:col>
      <xdr:colOff>463550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31</xdr:col>
      <xdr:colOff>463550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425450</xdr:colOff>
      <xdr:row>52</xdr:row>
      <xdr:rowOff>66675</xdr:rowOff>
    </xdr:from>
    <xdr:to>
      <xdr:col>31</xdr:col>
      <xdr:colOff>463550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28</xdr:row>
      <xdr:rowOff>41275</xdr:rowOff>
    </xdr:from>
    <xdr:to>
      <xdr:col>22</xdr:col>
      <xdr:colOff>247650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53</xdr:row>
      <xdr:rowOff>66675</xdr:rowOff>
    </xdr:from>
    <xdr:to>
      <xdr:col>22</xdr:col>
      <xdr:colOff>247650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77</xdr:row>
      <xdr:rowOff>111125</xdr:rowOff>
    </xdr:from>
    <xdr:to>
      <xdr:col>32</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577850</xdr:colOff>
      <xdr:row>102</xdr:row>
      <xdr:rowOff>155575</xdr:rowOff>
    </xdr:from>
    <xdr:to>
      <xdr:col>32</xdr:col>
      <xdr:colOff>349250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577850</xdr:colOff>
      <xdr:row>128</xdr:row>
      <xdr:rowOff>9525</xdr:rowOff>
    </xdr:from>
    <xdr:to>
      <xdr:col>32</xdr:col>
      <xdr:colOff>349250</xdr:colOff>
      <xdr:row>150</xdr:row>
      <xdr:rowOff>136525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577850</xdr:colOff>
      <xdr:row>153</xdr:row>
      <xdr:rowOff>53975</xdr:rowOff>
    </xdr:from>
    <xdr:to>
      <xdr:col>32</xdr:col>
      <xdr:colOff>349250</xdr:colOff>
      <xdr:row>175</xdr:row>
      <xdr:rowOff>180975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577850</xdr:colOff>
      <xdr:row>178</xdr:row>
      <xdr:rowOff>98425</xdr:rowOff>
    </xdr:from>
    <xdr:to>
      <xdr:col>32</xdr:col>
      <xdr:colOff>349250</xdr:colOff>
      <xdr:row>201</xdr:row>
      <xdr:rowOff>34925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577850</xdr:colOff>
      <xdr:row>203</xdr:row>
      <xdr:rowOff>142875</xdr:rowOff>
    </xdr:from>
    <xdr:to>
      <xdr:col>32</xdr:col>
      <xdr:colOff>349250</xdr:colOff>
      <xdr:row>226</xdr:row>
      <xdr:rowOff>79375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577850</xdr:colOff>
      <xdr:row>228</xdr:row>
      <xdr:rowOff>187325</xdr:rowOff>
    </xdr:from>
    <xdr:to>
      <xdr:col>32</xdr:col>
      <xdr:colOff>349250</xdr:colOff>
      <xdr:row>251</xdr:row>
      <xdr:rowOff>123825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28</xdr:row>
      <xdr:rowOff>41275</xdr:rowOff>
    </xdr:from>
    <xdr:to>
      <xdr:col>32</xdr:col>
      <xdr:colOff>349250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27</xdr:row>
      <xdr:rowOff>41275</xdr:rowOff>
    </xdr:from>
    <xdr:to>
      <xdr:col>22</xdr:col>
      <xdr:colOff>247650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52</xdr:row>
      <xdr:rowOff>66675</xdr:rowOff>
    </xdr:from>
    <xdr:to>
      <xdr:col>22</xdr:col>
      <xdr:colOff>247650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10</xdr:col>
      <xdr:colOff>577850</xdr:colOff>
      <xdr:row>2</xdr:row>
      <xdr:rowOff>187325</xdr:rowOff>
    </xdr:from>
    <xdr:to>
      <xdr:col>22</xdr:col>
      <xdr:colOff>247650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577850</xdr:colOff>
      <xdr:row>27</xdr:row>
      <xdr:rowOff>41275</xdr:rowOff>
    </xdr:from>
    <xdr:to>
      <xdr:col>22</xdr:col>
      <xdr:colOff>247650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577850</xdr:colOff>
      <xdr:row>52</xdr:row>
      <xdr:rowOff>66675</xdr:rowOff>
    </xdr:from>
    <xdr:to>
      <xdr:col>22</xdr:col>
      <xdr:colOff>247650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19</xdr:col>
      <xdr:colOff>590550</xdr:colOff>
      <xdr:row>2</xdr:row>
      <xdr:rowOff>187325</xdr:rowOff>
    </xdr:from>
    <xdr:to>
      <xdr:col>35</xdr:col>
      <xdr:colOff>361950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603250</xdr:colOff>
      <xdr:row>27</xdr:row>
      <xdr:rowOff>41275</xdr:rowOff>
    </xdr:from>
    <xdr:to>
      <xdr:col>35</xdr:col>
      <xdr:colOff>374650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77</xdr:row>
      <xdr:rowOff>111125</xdr:rowOff>
    </xdr:from>
    <xdr:to>
      <xdr:col>32</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577850</xdr:colOff>
      <xdr:row>102</xdr:row>
      <xdr:rowOff>155575</xdr:rowOff>
    </xdr:from>
    <xdr:to>
      <xdr:col>32</xdr:col>
      <xdr:colOff>349250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577850</xdr:colOff>
      <xdr:row>128</xdr:row>
      <xdr:rowOff>9525</xdr:rowOff>
    </xdr:from>
    <xdr:to>
      <xdr:col>32</xdr:col>
      <xdr:colOff>349250</xdr:colOff>
      <xdr:row>150</xdr:row>
      <xdr:rowOff>136525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14</xdr:col>
      <xdr:colOff>552450</xdr:colOff>
      <xdr:row>2</xdr:row>
      <xdr:rowOff>187325</xdr:rowOff>
    </xdr:from>
    <xdr:to>
      <xdr:col>26</xdr:col>
      <xdr:colOff>222250</xdr:colOff>
      <xdr:row>23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552450</xdr:colOff>
      <xdr:row>26</xdr:row>
      <xdr:rowOff>50800</xdr:rowOff>
    </xdr:from>
    <xdr:to>
      <xdr:col>26</xdr:col>
      <xdr:colOff>222250</xdr:colOff>
      <xdr:row>48</xdr:row>
      <xdr:rowOff>158750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552450</xdr:colOff>
      <xdr:row>51</xdr:row>
      <xdr:rowOff>95250</xdr:rowOff>
    </xdr:from>
    <xdr:to>
      <xdr:col>26</xdr:col>
      <xdr:colOff>222250</xdr:colOff>
      <xdr:row>74</xdr:row>
      <xdr:rowOff>12700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28</xdr:row>
      <xdr:rowOff>41275</xdr:rowOff>
    </xdr:from>
    <xdr:to>
      <xdr:col>32</xdr:col>
      <xdr:colOff>349250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53</xdr:row>
      <xdr:rowOff>66675</xdr:rowOff>
    </xdr:from>
    <xdr:to>
      <xdr:col>32</xdr:col>
      <xdr:colOff>349250</xdr:colOff>
      <xdr:row>76</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78</xdr:row>
      <xdr:rowOff>111125</xdr:rowOff>
    </xdr:from>
    <xdr:to>
      <xdr:col>32</xdr:col>
      <xdr:colOff>349250</xdr:colOff>
      <xdr:row>101</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16</xdr:col>
      <xdr:colOff>514350</xdr:colOff>
      <xdr:row>2</xdr:row>
      <xdr:rowOff>187325</xdr:rowOff>
    </xdr:from>
    <xdr:to>
      <xdr:col>30</xdr:col>
      <xdr:colOff>234950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13</xdr:col>
      <xdr:colOff>577850</xdr:colOff>
      <xdr:row>2</xdr:row>
      <xdr:rowOff>187325</xdr:rowOff>
    </xdr:from>
    <xdr:to>
      <xdr:col>27</xdr:col>
      <xdr:colOff>298450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349250</xdr:colOff>
      <xdr:row>2</xdr:row>
      <xdr:rowOff>187325</xdr:rowOff>
    </xdr:from>
    <xdr:to>
      <xdr:col>36</xdr:col>
      <xdr:colOff>438150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44450</xdr:colOff>
      <xdr:row>27</xdr:row>
      <xdr:rowOff>41275</xdr:rowOff>
    </xdr:from>
    <xdr:to>
      <xdr:col>37</xdr:col>
      <xdr:colOff>133350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11</xdr:col>
      <xdr:colOff>476250</xdr:colOff>
      <xdr:row>2</xdr:row>
      <xdr:rowOff>187325</xdr:rowOff>
    </xdr:from>
    <xdr:to>
      <xdr:col>23</xdr:col>
      <xdr:colOff>146050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476250</xdr:colOff>
      <xdr:row>27</xdr:row>
      <xdr:rowOff>41275</xdr:rowOff>
    </xdr:from>
    <xdr:to>
      <xdr:col>23</xdr:col>
      <xdr:colOff>146050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52</xdr:row>
      <xdr:rowOff>66675</xdr:rowOff>
    </xdr:from>
    <xdr:to>
      <xdr:col>31</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52</xdr:row>
      <xdr:rowOff>66675</xdr:rowOff>
    </xdr:from>
    <xdr:to>
      <xdr:col>31</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120650</xdr:colOff>
      <xdr:row>77</xdr:row>
      <xdr:rowOff>111125</xdr:rowOff>
    </xdr:from>
    <xdr:to>
      <xdr:col>31</xdr:col>
      <xdr:colOff>184150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120650</xdr:colOff>
      <xdr:row>102</xdr:row>
      <xdr:rowOff>155575</xdr:rowOff>
    </xdr:from>
    <xdr:to>
      <xdr:col>31</xdr:col>
      <xdr:colOff>184150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120650</xdr:colOff>
      <xdr:row>128</xdr:row>
      <xdr:rowOff>9525</xdr:rowOff>
    </xdr:from>
    <xdr:to>
      <xdr:col>31</xdr:col>
      <xdr:colOff>184150</xdr:colOff>
      <xdr:row>150</xdr:row>
      <xdr:rowOff>136525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425450</xdr:colOff>
      <xdr:row>27</xdr:row>
      <xdr:rowOff>41275</xdr:rowOff>
    </xdr:from>
    <xdr:to>
      <xdr:col>33</xdr:col>
      <xdr:colOff>514350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11</xdr:col>
      <xdr:colOff>285750</xdr:colOff>
      <xdr:row>2</xdr:row>
      <xdr:rowOff>187325</xdr:rowOff>
    </xdr:from>
    <xdr:to>
      <xdr:col>24</xdr:col>
      <xdr:colOff>127000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285750</xdr:colOff>
      <xdr:row>28</xdr:row>
      <xdr:rowOff>41275</xdr:rowOff>
    </xdr:from>
    <xdr:to>
      <xdr:col>24</xdr:col>
      <xdr:colOff>127000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15</xdr:col>
      <xdr:colOff>273050</xdr:colOff>
      <xdr:row>2</xdr:row>
      <xdr:rowOff>187325</xdr:rowOff>
    </xdr:from>
    <xdr:to>
      <xdr:col>30</xdr:col>
      <xdr:colOff>19050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273050</xdr:colOff>
      <xdr:row>27</xdr:row>
      <xdr:rowOff>41275</xdr:rowOff>
    </xdr:from>
    <xdr:to>
      <xdr:col>30</xdr:col>
      <xdr:colOff>19050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28</xdr:row>
      <xdr:rowOff>41275</xdr:rowOff>
    </xdr:from>
    <xdr:to>
      <xdr:col>32</xdr:col>
      <xdr:colOff>349250</xdr:colOff>
      <xdr:row>50</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12</xdr:col>
      <xdr:colOff>374650</xdr:colOff>
      <xdr:row>2</xdr:row>
      <xdr:rowOff>187325</xdr:rowOff>
    </xdr:from>
    <xdr:to>
      <xdr:col>24</xdr:col>
      <xdr:colOff>44450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374650</xdr:colOff>
      <xdr:row>27</xdr:row>
      <xdr:rowOff>41275</xdr:rowOff>
    </xdr:from>
    <xdr:to>
      <xdr:col>24</xdr:col>
      <xdr:colOff>44450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425450</xdr:colOff>
      <xdr:row>2</xdr:row>
      <xdr:rowOff>187325</xdr:rowOff>
    </xdr:from>
    <xdr:to>
      <xdr:col>33</xdr:col>
      <xdr:colOff>514350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349250</xdr:colOff>
      <xdr:row>27</xdr:row>
      <xdr:rowOff>41275</xdr:rowOff>
    </xdr:from>
    <xdr:to>
      <xdr:col>34</xdr:col>
      <xdr:colOff>438150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577850</xdr:colOff>
      <xdr:row>52</xdr:row>
      <xdr:rowOff>66675</xdr:rowOff>
    </xdr:from>
    <xdr:to>
      <xdr:col>32</xdr:col>
      <xdr:colOff>349250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577850</xdr:colOff>
      <xdr:row>77</xdr:row>
      <xdr:rowOff>111125</xdr:rowOff>
    </xdr:from>
    <xdr:to>
      <xdr:col>32</xdr:col>
      <xdr:colOff>349250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120650</xdr:colOff>
      <xdr:row>27</xdr:row>
      <xdr:rowOff>41275</xdr:rowOff>
    </xdr:from>
    <xdr:to>
      <xdr:col>31</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120650</xdr:colOff>
      <xdr:row>52</xdr:row>
      <xdr:rowOff>66675</xdr:rowOff>
    </xdr:from>
    <xdr:to>
      <xdr:col>31</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16</xdr:col>
      <xdr:colOff>336550</xdr:colOff>
      <xdr:row>2</xdr:row>
      <xdr:rowOff>187325</xdr:rowOff>
    </xdr:from>
    <xdr:to>
      <xdr:col>30</xdr:col>
      <xdr:colOff>374650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336550</xdr:colOff>
      <xdr:row>27</xdr:row>
      <xdr:rowOff>41275</xdr:rowOff>
    </xdr:from>
    <xdr:to>
      <xdr:col>30</xdr:col>
      <xdr:colOff>374650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336550</xdr:colOff>
      <xdr:row>52</xdr:row>
      <xdr:rowOff>66675</xdr:rowOff>
    </xdr:from>
    <xdr:to>
      <xdr:col>30</xdr:col>
      <xdr:colOff>374650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16</xdr:col>
      <xdr:colOff>577850</xdr:colOff>
      <xdr:row>2</xdr:row>
      <xdr:rowOff>187325</xdr:rowOff>
    </xdr:from>
    <xdr:to>
      <xdr:col>32</xdr:col>
      <xdr:colOff>349250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577850</xdr:colOff>
      <xdr:row>27</xdr:row>
      <xdr:rowOff>41275</xdr:rowOff>
    </xdr:from>
    <xdr:to>
      <xdr:col>32</xdr:col>
      <xdr:colOff>349250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13</xdr:col>
      <xdr:colOff>120650</xdr:colOff>
      <xdr:row>2</xdr:row>
      <xdr:rowOff>187325</xdr:rowOff>
    </xdr:from>
    <xdr:to>
      <xdr:col>26</xdr:col>
      <xdr:colOff>133350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120650</xdr:colOff>
      <xdr:row>27</xdr:row>
      <xdr:rowOff>41275</xdr:rowOff>
    </xdr:from>
    <xdr:to>
      <xdr:col>26</xdr:col>
      <xdr:colOff>133350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120650</xdr:colOff>
      <xdr:row>52</xdr:row>
      <xdr:rowOff>66675</xdr:rowOff>
    </xdr:from>
    <xdr:to>
      <xdr:col>26</xdr:col>
      <xdr:colOff>133350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120650</xdr:colOff>
      <xdr:row>77</xdr:row>
      <xdr:rowOff>111125</xdr:rowOff>
    </xdr:from>
    <xdr:to>
      <xdr:col>26</xdr:col>
      <xdr:colOff>133350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120650</xdr:colOff>
      <xdr:row>102</xdr:row>
      <xdr:rowOff>155575</xdr:rowOff>
    </xdr:from>
    <xdr:to>
      <xdr:col>26</xdr:col>
      <xdr:colOff>133350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120650</xdr:colOff>
      <xdr:row>128</xdr:row>
      <xdr:rowOff>9525</xdr:rowOff>
    </xdr:from>
    <xdr:to>
      <xdr:col>26</xdr:col>
      <xdr:colOff>133350</xdr:colOff>
      <xdr:row>150</xdr:row>
      <xdr:rowOff>136525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120650</xdr:colOff>
      <xdr:row>153</xdr:row>
      <xdr:rowOff>53975</xdr:rowOff>
    </xdr:from>
    <xdr:to>
      <xdr:col>26</xdr:col>
      <xdr:colOff>133350</xdr:colOff>
      <xdr:row>175</xdr:row>
      <xdr:rowOff>180975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16</xdr:col>
      <xdr:colOff>120650</xdr:colOff>
      <xdr:row>2</xdr:row>
      <xdr:rowOff>187325</xdr:rowOff>
    </xdr:from>
    <xdr:to>
      <xdr:col>31</xdr:col>
      <xdr:colOff>184150</xdr:colOff>
      <xdr:row>25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17</xdr:col>
      <xdr:colOff>488950</xdr:colOff>
      <xdr:row>2</xdr:row>
      <xdr:rowOff>187325</xdr:rowOff>
    </xdr:from>
    <xdr:to>
      <xdr:col>33</xdr:col>
      <xdr:colOff>260350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488950</xdr:colOff>
      <xdr:row>27</xdr:row>
      <xdr:rowOff>41275</xdr:rowOff>
    </xdr:from>
    <xdr:to>
      <xdr:col>33</xdr:col>
      <xdr:colOff>260350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488950</xdr:colOff>
      <xdr:row>52</xdr:row>
      <xdr:rowOff>66675</xdr:rowOff>
    </xdr:from>
    <xdr:to>
      <xdr:col>33</xdr:col>
      <xdr:colOff>260350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20</xdr:col>
      <xdr:colOff>44450</xdr:colOff>
      <xdr:row>2</xdr:row>
      <xdr:rowOff>187325</xdr:rowOff>
    </xdr:from>
    <xdr:to>
      <xdr:col>35</xdr:col>
      <xdr:colOff>425450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44450</xdr:colOff>
      <xdr:row>27</xdr:row>
      <xdr:rowOff>41275</xdr:rowOff>
    </xdr:from>
    <xdr:to>
      <xdr:col>35</xdr:col>
      <xdr:colOff>425450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19</xdr:col>
      <xdr:colOff>412750</xdr:colOff>
      <xdr:row>2</xdr:row>
      <xdr:rowOff>187325</xdr:rowOff>
    </xdr:from>
    <xdr:to>
      <xdr:col>35</xdr:col>
      <xdr:colOff>184150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412750</xdr:colOff>
      <xdr:row>27</xdr:row>
      <xdr:rowOff>41275</xdr:rowOff>
    </xdr:from>
    <xdr:to>
      <xdr:col>35</xdr:col>
      <xdr:colOff>184150</xdr:colOff>
      <xdr:row>49</xdr:row>
      <xdr:rowOff>149225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412750</xdr:colOff>
      <xdr:row>52</xdr:row>
      <xdr:rowOff>66675</xdr:rowOff>
    </xdr:from>
    <xdr:to>
      <xdr:col>35</xdr:col>
      <xdr:colOff>184150</xdr:colOff>
      <xdr:row>75</xdr:row>
      <xdr:rowOff>3175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412750</xdr:colOff>
      <xdr:row>77</xdr:row>
      <xdr:rowOff>111125</xdr:rowOff>
    </xdr:from>
    <xdr:to>
      <xdr:col>35</xdr:col>
      <xdr:colOff>184150</xdr:colOff>
      <xdr:row>100</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412750</xdr:colOff>
      <xdr:row>102</xdr:row>
      <xdr:rowOff>155575</xdr:rowOff>
    </xdr:from>
    <xdr:to>
      <xdr:col>35</xdr:col>
      <xdr:colOff>184150</xdr:colOff>
      <xdr:row>125</xdr:row>
      <xdr:rowOff>92075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412750</xdr:colOff>
      <xdr:row>128</xdr:row>
      <xdr:rowOff>9525</xdr:rowOff>
    </xdr:from>
    <xdr:to>
      <xdr:col>35</xdr:col>
      <xdr:colOff>184150</xdr:colOff>
      <xdr:row>150</xdr:row>
      <xdr:rowOff>136525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ec.europa.eu/eurostat/web/sdi/database" TargetMode="External"/><Relationship Id="rId1" Type="http://schemas.openxmlformats.org/officeDocument/2006/relationships/hyperlink" Target="https://www.vladica.in.r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ec.europa.eu/eurostat/api/dissemination/sdmx/2.1/data/sdg_02_20?format=TSV&amp;compressed=true" TargetMode="External"/><Relationship Id="rId2" Type="http://schemas.openxmlformats.org/officeDocument/2006/relationships/hyperlink" Target="https://ec.europa.eu/eurostat/cache/metadata/EN/sdg_02_20_esmsip2.htm" TargetMode="External"/><Relationship Id="rId1" Type="http://schemas.openxmlformats.org/officeDocument/2006/relationships/hyperlink" Target="https://ec.europa.eu/eurostat/databrowser/view/sdg_02_20/default/table?lang=en"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3" Type="http://schemas.openxmlformats.org/officeDocument/2006/relationships/hyperlink" Target="https://ec.europa.eu/eurostat/api/dissemination/sdmx/2.1/data/sdg_17_10?format=TSV&amp;compressed=true" TargetMode="External"/><Relationship Id="rId2" Type="http://schemas.openxmlformats.org/officeDocument/2006/relationships/hyperlink" Target="https://ec.europa.eu/eurostat/cache/metadata/EN/sdg_17_10_esmsip2.htm" TargetMode="External"/><Relationship Id="rId1" Type="http://schemas.openxmlformats.org/officeDocument/2006/relationships/hyperlink" Target="https://ec.europa.eu/eurostat/databrowser/view/sdg_17_10/default/table?lang=en" TargetMode="External"/><Relationship Id="rId6" Type="http://schemas.openxmlformats.org/officeDocument/2006/relationships/comments" Target="../comments64.xml"/><Relationship Id="rId5" Type="http://schemas.openxmlformats.org/officeDocument/2006/relationships/vmlDrawing" Target="../drawings/vmlDrawing64.vml"/><Relationship Id="rId4" Type="http://schemas.openxmlformats.org/officeDocument/2006/relationships/drawing" Target="../drawings/drawing98.xml"/></Relationships>
</file>

<file path=xl/worksheets/_rels/sheet101.xml.rels><?xml version="1.0" encoding="UTF-8" standalone="yes"?>
<Relationships xmlns="http://schemas.openxmlformats.org/package/2006/relationships"><Relationship Id="rId3" Type="http://schemas.openxmlformats.org/officeDocument/2006/relationships/hyperlink" Target="https://ec.europa.eu/eurostat/api/dissemination/sdmx/2.1/data/sdg_17_20?format=TSV&amp;compressed=true" TargetMode="External"/><Relationship Id="rId2" Type="http://schemas.openxmlformats.org/officeDocument/2006/relationships/hyperlink" Target="https://ec.europa.eu/eurostat/cache/metadata/EN/sdg_17_20_esmsip2.htm" TargetMode="External"/><Relationship Id="rId1" Type="http://schemas.openxmlformats.org/officeDocument/2006/relationships/hyperlink" Target="https://ec.europa.eu/eurostat/databrowser/view/sdg_17_20/default/table?lang=en" TargetMode="External"/><Relationship Id="rId4" Type="http://schemas.openxmlformats.org/officeDocument/2006/relationships/drawing" Target="../drawings/drawing99.xml"/></Relationships>
</file>

<file path=xl/worksheets/_rels/sheet102.xml.rels><?xml version="1.0" encoding="UTF-8" standalone="yes"?>
<Relationships xmlns="http://schemas.openxmlformats.org/package/2006/relationships"><Relationship Id="rId3" Type="http://schemas.openxmlformats.org/officeDocument/2006/relationships/hyperlink" Target="https://ec.europa.eu/eurostat/api/dissemination/sdmx/2.1/data/sdg_17_31?format=TSV&amp;compressed=true" TargetMode="External"/><Relationship Id="rId2" Type="http://schemas.openxmlformats.org/officeDocument/2006/relationships/hyperlink" Target="https://ec.europa.eu/eurostat/cache/metadata/EN/sdg_17_31_esmsip2.htm" TargetMode="External"/><Relationship Id="rId1" Type="http://schemas.openxmlformats.org/officeDocument/2006/relationships/hyperlink" Target="https://ec.europa.eu/eurostat/databrowser/view/sdg_17_31/default/table?lang=en" TargetMode="External"/><Relationship Id="rId4" Type="http://schemas.openxmlformats.org/officeDocument/2006/relationships/drawing" Target="../drawings/drawing100.xml"/></Relationships>
</file>

<file path=xl/worksheets/_rels/sheet103.xml.rels><?xml version="1.0" encoding="UTF-8" standalone="yes"?>
<Relationships xmlns="http://schemas.openxmlformats.org/package/2006/relationships"><Relationship Id="rId3" Type="http://schemas.openxmlformats.org/officeDocument/2006/relationships/hyperlink" Target="https://ec.europa.eu/eurostat/api/dissemination/sdmx/2.1/data/sdg_17_40?format=TSV&amp;compressed=true" TargetMode="External"/><Relationship Id="rId2" Type="http://schemas.openxmlformats.org/officeDocument/2006/relationships/hyperlink" Target="https://ec.europa.eu/eurostat/cache/metadata/EN/sdg_17_40_esmsip2.htm" TargetMode="External"/><Relationship Id="rId1" Type="http://schemas.openxmlformats.org/officeDocument/2006/relationships/hyperlink" Target="https://ec.europa.eu/eurostat/databrowser/view/sdg_17_40/default/table?lang=en" TargetMode="External"/><Relationship Id="rId4" Type="http://schemas.openxmlformats.org/officeDocument/2006/relationships/drawing" Target="../drawings/drawing101.xml"/></Relationships>
</file>

<file path=xl/worksheets/_rels/sheet104.xml.rels><?xml version="1.0" encoding="UTF-8" standalone="yes"?>
<Relationships xmlns="http://schemas.openxmlformats.org/package/2006/relationships"><Relationship Id="rId3" Type="http://schemas.openxmlformats.org/officeDocument/2006/relationships/hyperlink" Target="https://ec.europa.eu/eurostat/api/dissemination/sdmx/2.1/data/sdg_17_50?format=TSV&amp;compressed=true" TargetMode="External"/><Relationship Id="rId2" Type="http://schemas.openxmlformats.org/officeDocument/2006/relationships/hyperlink" Target="https://ec.europa.eu/eurostat/cache/metadata/EN/sdg_17_50_esmsip2.htm" TargetMode="External"/><Relationship Id="rId1" Type="http://schemas.openxmlformats.org/officeDocument/2006/relationships/hyperlink" Target="https://ec.europa.eu/eurostat/databrowser/view/sdg_17_50/default/table?lang=en" TargetMode="External"/><Relationship Id="rId4" Type="http://schemas.openxmlformats.org/officeDocument/2006/relationships/drawing" Target="../drawings/drawing102.xml"/></Relationships>
</file>

<file path=xl/worksheets/_rels/sheet105.xml.rels><?xml version="1.0" encoding="UTF-8" standalone="yes"?>
<Relationships xmlns="http://schemas.openxmlformats.org/package/2006/relationships"><Relationship Id="rId3" Type="http://schemas.openxmlformats.org/officeDocument/2006/relationships/hyperlink" Target="https://ec.europa.eu/eurostat/api/dissemination/sdmx/2.1/data/sdg_17_60?format=TSV&amp;compressed=true" TargetMode="External"/><Relationship Id="rId2" Type="http://schemas.openxmlformats.org/officeDocument/2006/relationships/hyperlink" Target="https://ec.europa.eu/eurostat/cache/metadata/EN/sdg_17_60_esmsip2.htm" TargetMode="External"/><Relationship Id="rId1" Type="http://schemas.openxmlformats.org/officeDocument/2006/relationships/hyperlink" Target="https://ec.europa.eu/eurostat/databrowser/view/sdg_17_60/default/table?lang=en" TargetMode="External"/><Relationship Id="rId4" Type="http://schemas.openxmlformats.org/officeDocument/2006/relationships/drawing" Target="../drawings/drawing103.xml"/></Relationships>
</file>

<file path=xl/worksheets/_rels/sheet106.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drawing" Target="../drawings/drawing104.xml"/></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eurostat/api/dissemination/sdmx/2.1/data/sdg_02_30?format=TSV&amp;compressed=true" TargetMode="External"/><Relationship Id="rId2" Type="http://schemas.openxmlformats.org/officeDocument/2006/relationships/hyperlink" Target="https://ec.europa.eu/eurostat/cache/metadata/EN/sdg_02_30_esmsip2.htm" TargetMode="External"/><Relationship Id="rId1" Type="http://schemas.openxmlformats.org/officeDocument/2006/relationships/hyperlink" Target="https://ec.europa.eu/eurostat/databrowser/view/sdg_02_30/default/table?lang=en"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hyperlink" Target="https://ec.europa.eu/eurostat/api/dissemination/sdmx/2.1/data/sdg_02_40?format=TSV&amp;compressed=true" TargetMode="External"/><Relationship Id="rId2" Type="http://schemas.openxmlformats.org/officeDocument/2006/relationships/hyperlink" Target="https://ec.europa.eu/eurostat/cache/metadata/EN/sdg_02_40_esmsip2.htm" TargetMode="External"/><Relationship Id="rId1" Type="http://schemas.openxmlformats.org/officeDocument/2006/relationships/hyperlink" Target="https://ec.europa.eu/eurostat/databrowser/view/sdg_02_40/default/table?lang=en"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hyperlink" Target="https://ec.europa.eu/eurostat/api/dissemination/sdmx/2.1/data/sdg_02_53?format=TSV&amp;compressed=true" TargetMode="External"/><Relationship Id="rId2" Type="http://schemas.openxmlformats.org/officeDocument/2006/relationships/hyperlink" Target="https://ec.europa.eu/eurostat/cache/metadata/EN/sdg_02_53_esmsip2.htm" TargetMode="External"/><Relationship Id="rId1" Type="http://schemas.openxmlformats.org/officeDocument/2006/relationships/hyperlink" Target="https://ec.europa.eu/eurostat/databrowser/view/sdg_02_53/default/table?lang=en" TargetMode="Externa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hyperlink" Target="https://ec.europa.eu/eurostat/api/dissemination/sdmx/2.1/data/sdg_02_60?format=TSV&amp;compressed=true" TargetMode="External"/><Relationship Id="rId2" Type="http://schemas.openxmlformats.org/officeDocument/2006/relationships/hyperlink" Target="https://ec.europa.eu/eurostat/cache/metadata/EN/sdg_02_60_esmsip2.htm" TargetMode="External"/><Relationship Id="rId1" Type="http://schemas.openxmlformats.org/officeDocument/2006/relationships/hyperlink" Target="https://ec.europa.eu/eurostat/databrowser/view/sdg_02_60/default/table?lang=en"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hyperlink" Target="https://ec.europa.eu/eurostat/api/dissemination/sdmx/2.1/data/sdg_03_11?format=TSV&amp;compressed=true" TargetMode="External"/><Relationship Id="rId2" Type="http://schemas.openxmlformats.org/officeDocument/2006/relationships/hyperlink" Target="https://ec.europa.eu/eurostat/cache/metadata/EN/sdg_03_11_esmsip2.htm" TargetMode="External"/><Relationship Id="rId1" Type="http://schemas.openxmlformats.org/officeDocument/2006/relationships/hyperlink" Target="https://ec.europa.eu/eurostat/databrowser/view/sdg_03_11/default/table?lang=en"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hyperlink" Target="https://ec.europa.eu/eurostat/api/dissemination/sdmx/2.1/data/sdg_03_20?format=TSV&amp;compressed=true" TargetMode="External"/><Relationship Id="rId2" Type="http://schemas.openxmlformats.org/officeDocument/2006/relationships/hyperlink" Target="https://ec.europa.eu/eurostat/cache/metadata/EN/sdg_03_20_esmsip2.htm" TargetMode="External"/><Relationship Id="rId1" Type="http://schemas.openxmlformats.org/officeDocument/2006/relationships/hyperlink" Target="https://ec.europa.eu/eurostat/databrowser/view/sdg_03_20/default/table?lang=en"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hyperlink" Target="https://ec.europa.eu/eurostat/api/dissemination/sdmx/2.1/data/sdg_03_30?format=TSV&amp;compressed=true" TargetMode="External"/><Relationship Id="rId2" Type="http://schemas.openxmlformats.org/officeDocument/2006/relationships/hyperlink" Target="https://ec.europa.eu/eurostat/cache/metadata/EN/sdg_03_30_esmsip2.htm" TargetMode="External"/><Relationship Id="rId1" Type="http://schemas.openxmlformats.org/officeDocument/2006/relationships/hyperlink" Target="https://ec.europa.eu/eurostat/databrowser/view/sdg_03_30/default/table?lang=en"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hyperlink" Target="https://ec.europa.eu/eurostat/api/dissemination/sdmx/2.1/data/sdg_03_42?format=TSV&amp;compressed=true" TargetMode="External"/><Relationship Id="rId2" Type="http://schemas.openxmlformats.org/officeDocument/2006/relationships/hyperlink" Target="https://ec.europa.eu/eurostat/cache/metadata/EN/sdg_03_42_esmsip2.htm" TargetMode="External"/><Relationship Id="rId1" Type="http://schemas.openxmlformats.org/officeDocument/2006/relationships/hyperlink" Target="https://ec.europa.eu/eurostat/databrowser/view/sdg_03_42/default/table?lang=en" TargetMode="Externa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hyperlink" Target="https://ec.europa.eu/eurostat/api/dissemination/sdmx/2.1/data/sdg_03_60?format=TSV&amp;compressed=true" TargetMode="External"/><Relationship Id="rId2" Type="http://schemas.openxmlformats.org/officeDocument/2006/relationships/hyperlink" Target="https://ec.europa.eu/eurostat/cache/metadata/EN/sdg_03_60_esmsip2.htm" TargetMode="External"/><Relationship Id="rId1" Type="http://schemas.openxmlformats.org/officeDocument/2006/relationships/hyperlink" Target="https://ec.europa.eu/eurostat/databrowser/view/sdg_03_60/default/table?lang=en"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3" Type="http://schemas.openxmlformats.org/officeDocument/2006/relationships/hyperlink" Target="https://ec.europa.eu/eurostat/api/dissemination/sdmx/2.1/data/sdg_03_70?format=TSV&amp;compressed=true" TargetMode="External"/><Relationship Id="rId2" Type="http://schemas.openxmlformats.org/officeDocument/2006/relationships/hyperlink" Target="https://ec.europa.eu/eurostat/cache/metadata/EN/sdg_03_70_esmsip2.htm" TargetMode="External"/><Relationship Id="rId1" Type="http://schemas.openxmlformats.org/officeDocument/2006/relationships/hyperlink" Target="https://ec.europa.eu/eurostat/databrowser/view/sdg_03_70/default/table?lang=en" TargetMode="Externa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hyperlink" Target="https://ec.europa.eu/eurostat/api/dissemination/sdmx/2.1/data/sdg_04_10?format=TSV&amp;compressed=true" TargetMode="External"/><Relationship Id="rId2" Type="http://schemas.openxmlformats.org/officeDocument/2006/relationships/hyperlink" Target="https://ec.europa.eu/eurostat/cache/metadata/EN/sdg_04_10_esmsip2.htm" TargetMode="External"/><Relationship Id="rId1" Type="http://schemas.openxmlformats.org/officeDocument/2006/relationships/hyperlink" Target="https://ec.europa.eu/eurostat/databrowser/view/sdg_04_10/default/table?lang=en"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hyperlink" Target="https://ec.europa.eu/eurostat/api/dissemination/sdmx/2.1/data/sdg_04_20?format=TSV&amp;compressed=true" TargetMode="External"/><Relationship Id="rId2" Type="http://schemas.openxmlformats.org/officeDocument/2006/relationships/hyperlink" Target="https://ec.europa.eu/eurostat/cache/metadata/EN/sdg_04_20_esmsip2.htm" TargetMode="External"/><Relationship Id="rId1" Type="http://schemas.openxmlformats.org/officeDocument/2006/relationships/hyperlink" Target="https://ec.europa.eu/eurostat/databrowser/view/sdg_04_20/default/table?lang=en"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hyperlink" Target="https://ec.europa.eu/eurostat/api/dissemination/sdmx/2.1/data/sdg_04_31?format=TSV&amp;compressed=true" TargetMode="External"/><Relationship Id="rId2" Type="http://schemas.openxmlformats.org/officeDocument/2006/relationships/hyperlink" Target="https://ec.europa.eu/eurostat/cache/metadata/EN/sdg_04_31_esmsip2.htm" TargetMode="External"/><Relationship Id="rId1" Type="http://schemas.openxmlformats.org/officeDocument/2006/relationships/hyperlink" Target="https://ec.europa.eu/eurostat/databrowser/view/sdg_04_31/default/table?lang=en"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3" Type="http://schemas.openxmlformats.org/officeDocument/2006/relationships/hyperlink" Target="https://ec.europa.eu/eurostat/api/dissemination/sdmx/2.1/data/sdg_04_40?format=TSV&amp;compressed=true" TargetMode="External"/><Relationship Id="rId2" Type="http://schemas.openxmlformats.org/officeDocument/2006/relationships/hyperlink" Target="https://ec.europa.eu/eurostat/cache/metadata/EN/sdg_04_40_esmsip2.htm" TargetMode="External"/><Relationship Id="rId1" Type="http://schemas.openxmlformats.org/officeDocument/2006/relationships/hyperlink" Target="https://ec.europa.eu/eurostat/databrowser/view/sdg_04_40/default/table?lang=en"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3" Type="http://schemas.openxmlformats.org/officeDocument/2006/relationships/hyperlink" Target="https://ec.europa.eu/eurostat/api/dissemination/sdmx/2.1/data/sdg_04_60?format=TSV&amp;compressed=true" TargetMode="External"/><Relationship Id="rId2" Type="http://schemas.openxmlformats.org/officeDocument/2006/relationships/hyperlink" Target="https://ec.europa.eu/eurostat/cache/metadata/EN/sdg_04_60_esmsip2.htm" TargetMode="External"/><Relationship Id="rId1" Type="http://schemas.openxmlformats.org/officeDocument/2006/relationships/hyperlink" Target="https://ec.europa.eu/eurostat/databrowser/view/sdg_04_60/default/table?lang=en"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3" Type="http://schemas.openxmlformats.org/officeDocument/2006/relationships/hyperlink" Target="https://ec.europa.eu/eurostat/api/dissemination/sdmx/2.1/data/sdg_04_70?format=TSV&amp;compressed=true" TargetMode="External"/><Relationship Id="rId2" Type="http://schemas.openxmlformats.org/officeDocument/2006/relationships/hyperlink" Target="https://ec.europa.eu/eurostat/cache/metadata/EN/sdg_04_70_esmsip2.htm" TargetMode="External"/><Relationship Id="rId1" Type="http://schemas.openxmlformats.org/officeDocument/2006/relationships/hyperlink" Target="https://ec.europa.eu/eurostat/databrowser/view/sdg_04_70/default/table?lang=en" TargetMode="External"/><Relationship Id="rId4"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3" Type="http://schemas.openxmlformats.org/officeDocument/2006/relationships/hyperlink" Target="https://ec.europa.eu/eurostat/api/dissemination/sdmx/2.1/data/sdg_05_11?format=TSV&amp;compressed=true" TargetMode="External"/><Relationship Id="rId2" Type="http://schemas.openxmlformats.org/officeDocument/2006/relationships/hyperlink" Target="https://ec.europa.eu/eurostat/cache/metadata/EN/sdg_05_11_esmsip2.htm" TargetMode="External"/><Relationship Id="rId1" Type="http://schemas.openxmlformats.org/officeDocument/2006/relationships/hyperlink" Target="https://ec.europa.eu/eurostat/databrowser/view/sdg_05_11/default/table?lang=en"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hyperlink" Target="https://ec.europa.eu/eurostat/api/dissemination/sdmx/2.1/data/sdg_05_20?format=TSV&amp;compressed=true" TargetMode="External"/><Relationship Id="rId2" Type="http://schemas.openxmlformats.org/officeDocument/2006/relationships/hyperlink" Target="https://ec.europa.eu/eurostat/cache/metadata/EN/sdg_05_20_esmsip2.htm" TargetMode="External"/><Relationship Id="rId1" Type="http://schemas.openxmlformats.org/officeDocument/2006/relationships/hyperlink" Target="https://ec.europa.eu/eurostat/databrowser/view/sdg_05_20/default/table?lang=en"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hyperlink" Target="https://ec.europa.eu/eurostat/api/dissemination/sdmx/2.1/data/sdg_05_30?format=TSV&amp;compressed=true" TargetMode="External"/><Relationship Id="rId2" Type="http://schemas.openxmlformats.org/officeDocument/2006/relationships/hyperlink" Target="https://ec.europa.eu/eurostat/cache/metadata/EN/sdg_05_30_esmsip2.htm" TargetMode="External"/><Relationship Id="rId1" Type="http://schemas.openxmlformats.org/officeDocument/2006/relationships/hyperlink" Target="https://ec.europa.eu/eurostat/databrowser/view/sdg_05_30/default/table?lang=en"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hyperlink" Target="https://ec.europa.eu/eurostat/api/dissemination/sdmx/2.1/data/sdg_01_10?format=TSV&amp;compressed=true" TargetMode="External"/><Relationship Id="rId7" Type="http://schemas.openxmlformats.org/officeDocument/2006/relationships/comments" Target="../comments1.xml"/><Relationship Id="rId2" Type="http://schemas.openxmlformats.org/officeDocument/2006/relationships/hyperlink" Target="https://ec.europa.eu/eurostat/cache/metadata/EN/sdg_01_10_esmsip2.htm" TargetMode="External"/><Relationship Id="rId1" Type="http://schemas.openxmlformats.org/officeDocument/2006/relationships/hyperlink" Target="https://ec.europa.eu/eurostat/databrowser/view/sdg_01_10/default/table?lang=e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hyperlink" Target="https://ec.europa.eu/eurostat/api/dissemination/sdmx/2.1/data/sdg_05_40?format=TSV&amp;compressed=true" TargetMode="External"/><Relationship Id="rId2" Type="http://schemas.openxmlformats.org/officeDocument/2006/relationships/hyperlink" Target="https://ec.europa.eu/eurostat/cache/metadata/EN/sdg_05_40_esmsip2.htm" TargetMode="External"/><Relationship Id="rId1" Type="http://schemas.openxmlformats.org/officeDocument/2006/relationships/hyperlink" Target="https://ec.europa.eu/eurostat/databrowser/view/sdg_05_40/default/table?lang=en"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3" Type="http://schemas.openxmlformats.org/officeDocument/2006/relationships/hyperlink" Target="https://ec.europa.eu/eurostat/api/dissemination/sdmx/2.1/data/sdg_05_50?format=TSV&amp;compressed=true" TargetMode="External"/><Relationship Id="rId2" Type="http://schemas.openxmlformats.org/officeDocument/2006/relationships/hyperlink" Target="https://ec.europa.eu/eurostat/cache/metadata/EN/sdg_05_50_esmsip2.htm" TargetMode="External"/><Relationship Id="rId1" Type="http://schemas.openxmlformats.org/officeDocument/2006/relationships/hyperlink" Target="https://ec.europa.eu/eurostat/databrowser/view/sdg_05_50/default/table?lang=en" TargetMode="External"/><Relationship Id="rId4"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3" Type="http://schemas.openxmlformats.org/officeDocument/2006/relationships/hyperlink" Target="https://ec.europa.eu/eurostat/api/dissemination/sdmx/2.1/data/sdg_05_61?format=TSV&amp;compressed=true" TargetMode="External"/><Relationship Id="rId2" Type="http://schemas.openxmlformats.org/officeDocument/2006/relationships/hyperlink" Target="https://ec.europa.eu/eurostat/cache/metadata/EN/sdg_05_61_esmsip2.htm" TargetMode="External"/><Relationship Id="rId1" Type="http://schemas.openxmlformats.org/officeDocument/2006/relationships/hyperlink" Target="https://ec.europa.eu/eurostat/databrowser/view/sdg_05_61/default/table?lang=en" TargetMode="External"/><Relationship Id="rId4"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3" Type="http://schemas.openxmlformats.org/officeDocument/2006/relationships/hyperlink" Target="https://ec.europa.eu/eurostat/api/dissemination/sdmx/2.1/data/sdg_06_10?format=TSV&amp;compressed=true" TargetMode="External"/><Relationship Id="rId2" Type="http://schemas.openxmlformats.org/officeDocument/2006/relationships/hyperlink" Target="https://ec.europa.eu/eurostat/cache/metadata/EN/sdg_06_10_esmsip2.htm" TargetMode="External"/><Relationship Id="rId1" Type="http://schemas.openxmlformats.org/officeDocument/2006/relationships/hyperlink" Target="https://ec.europa.eu/eurostat/databrowser/view/sdg_06_10/default/table?lang=en"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hyperlink" Target="https://ec.europa.eu/eurostat/api/dissemination/sdmx/2.1/data/sdg_06_20?format=TSV&amp;compressed=true" TargetMode="External"/><Relationship Id="rId2" Type="http://schemas.openxmlformats.org/officeDocument/2006/relationships/hyperlink" Target="https://ec.europa.eu/eurostat/cache/metadata/EN/sdg_06_20_esmsip2.htm" TargetMode="External"/><Relationship Id="rId1" Type="http://schemas.openxmlformats.org/officeDocument/2006/relationships/hyperlink" Target="https://ec.europa.eu/eurostat/databrowser/view/sdg_06_20/default/table?lang=en"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3" Type="http://schemas.openxmlformats.org/officeDocument/2006/relationships/hyperlink" Target="https://ec.europa.eu/eurostat/api/dissemination/sdmx/2.1/data/sdg_06_30?format=TSV&amp;compressed=true" TargetMode="External"/><Relationship Id="rId2" Type="http://schemas.openxmlformats.org/officeDocument/2006/relationships/hyperlink" Target="https://ec.europa.eu/eurostat/cache/metadata/EN/sdg_06_30_esmsip2.htm" TargetMode="External"/><Relationship Id="rId1" Type="http://schemas.openxmlformats.org/officeDocument/2006/relationships/hyperlink" Target="https://ec.europa.eu/eurostat/databrowser/view/sdg_06_30/default/table?lang=en" TargetMode="Externa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hyperlink" Target="https://ec.europa.eu/eurostat/api/dissemination/sdmx/2.1/data/sdg_06_40?format=TSV&amp;compressed=true" TargetMode="External"/><Relationship Id="rId2" Type="http://schemas.openxmlformats.org/officeDocument/2006/relationships/hyperlink" Target="https://ec.europa.eu/eurostat/cache/metadata/EN/sdg_06_40_esmsip2.htm" TargetMode="External"/><Relationship Id="rId1" Type="http://schemas.openxmlformats.org/officeDocument/2006/relationships/hyperlink" Target="https://ec.europa.eu/eurostat/databrowser/view/sdg_06_40/default/table?lang=en" TargetMode="External"/><Relationship Id="rId4"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3" Type="http://schemas.openxmlformats.org/officeDocument/2006/relationships/hyperlink" Target="https://ec.europa.eu/eurostat/api/dissemination/sdmx/2.1/data/sdg_06_50?format=TSV&amp;compressed=true" TargetMode="External"/><Relationship Id="rId2" Type="http://schemas.openxmlformats.org/officeDocument/2006/relationships/hyperlink" Target="https://ec.europa.eu/eurostat/cache/metadata/EN/sdg_06_50_esmsip2.htm" TargetMode="External"/><Relationship Id="rId1" Type="http://schemas.openxmlformats.org/officeDocument/2006/relationships/hyperlink" Target="https://ec.europa.eu/eurostat/databrowser/view/sdg_06_50/default/table?lang=en" TargetMode="External"/><Relationship Id="rId4"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3" Type="http://schemas.openxmlformats.org/officeDocument/2006/relationships/hyperlink" Target="https://ec.europa.eu/eurostat/api/dissemination/sdmx/2.1/data/sdg_06_60?format=TSV&amp;compressed=true" TargetMode="External"/><Relationship Id="rId2" Type="http://schemas.openxmlformats.org/officeDocument/2006/relationships/hyperlink" Target="https://ec.europa.eu/eurostat/cache/metadata/EN/sdg_06_60_esmsip2.htm" TargetMode="External"/><Relationship Id="rId1" Type="http://schemas.openxmlformats.org/officeDocument/2006/relationships/hyperlink" Target="https://ec.europa.eu/eurostat/databrowser/view/sdg_06_60/default/table?lang=en" TargetMode="Externa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hyperlink" Target="https://ec.europa.eu/eurostat/api/dissemination/sdmx/2.1/data/sdg_07_10?format=TSV&amp;compressed=true" TargetMode="External"/><Relationship Id="rId2" Type="http://schemas.openxmlformats.org/officeDocument/2006/relationships/hyperlink" Target="https://ec.europa.eu/eurostat/cache/metadata/EN/sdg_07_10_esmsip2.htm" TargetMode="External"/><Relationship Id="rId1" Type="http://schemas.openxmlformats.org/officeDocument/2006/relationships/hyperlink" Target="https://ec.europa.eu/eurostat/databrowser/view/sdg_07_10/default/table?lang=en"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3" Type="http://schemas.openxmlformats.org/officeDocument/2006/relationships/hyperlink" Target="https://ec.europa.eu/eurostat/api/dissemination/sdmx/2.1/data/sdg_01_20?format=TSV&amp;compressed=true" TargetMode="External"/><Relationship Id="rId2" Type="http://schemas.openxmlformats.org/officeDocument/2006/relationships/hyperlink" Target="https://ec.europa.eu/eurostat/cache/metadata/EN/sdg_01_20_esmsip2.htm" TargetMode="External"/><Relationship Id="rId1" Type="http://schemas.openxmlformats.org/officeDocument/2006/relationships/hyperlink" Target="https://ec.europa.eu/eurostat/databrowser/view/sdg_01_20/default/table?lang=en"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3" Type="http://schemas.openxmlformats.org/officeDocument/2006/relationships/hyperlink" Target="https://ec.europa.eu/eurostat/api/dissemination/sdmx/2.1/data/sdg_07_11?format=TSV&amp;compressed=true" TargetMode="External"/><Relationship Id="rId2" Type="http://schemas.openxmlformats.org/officeDocument/2006/relationships/hyperlink" Target="https://ec.europa.eu/eurostat/cache/metadata/EN/sdg_07_11_esmsip2.htm" TargetMode="External"/><Relationship Id="rId1" Type="http://schemas.openxmlformats.org/officeDocument/2006/relationships/hyperlink" Target="https://ec.europa.eu/eurostat/databrowser/view/sdg_07_11/default/table?lang=en"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3" Type="http://schemas.openxmlformats.org/officeDocument/2006/relationships/hyperlink" Target="https://ec.europa.eu/eurostat/api/dissemination/sdmx/2.1/data/sdg_07_20?format=TSV&amp;compressed=true" TargetMode="External"/><Relationship Id="rId2" Type="http://schemas.openxmlformats.org/officeDocument/2006/relationships/hyperlink" Target="https://ec.europa.eu/eurostat/cache/metadata/EN/sdg_07_20_esmsip2.htm" TargetMode="External"/><Relationship Id="rId1" Type="http://schemas.openxmlformats.org/officeDocument/2006/relationships/hyperlink" Target="https://ec.europa.eu/eurostat/databrowser/view/sdg_07_20/default/table?lang=en"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3" Type="http://schemas.openxmlformats.org/officeDocument/2006/relationships/hyperlink" Target="https://ec.europa.eu/eurostat/api/dissemination/sdmx/2.1/data/sdg_07_30?format=TSV&amp;compressed=true" TargetMode="External"/><Relationship Id="rId2" Type="http://schemas.openxmlformats.org/officeDocument/2006/relationships/hyperlink" Target="https://ec.europa.eu/eurostat/cache/metadata/EN/sdg_07_30_esmsip2.htm" TargetMode="External"/><Relationship Id="rId1" Type="http://schemas.openxmlformats.org/officeDocument/2006/relationships/hyperlink" Target="https://ec.europa.eu/eurostat/databrowser/view/sdg_07_30/default/table?lang=en" TargetMode="External"/><Relationship Id="rId4"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3" Type="http://schemas.openxmlformats.org/officeDocument/2006/relationships/hyperlink" Target="https://ec.europa.eu/eurostat/api/dissemination/sdmx/2.1/data/sdg_07_40?format=TSV&amp;compressed=true" TargetMode="External"/><Relationship Id="rId2" Type="http://schemas.openxmlformats.org/officeDocument/2006/relationships/hyperlink" Target="https://ec.europa.eu/eurostat/cache/metadata/EN/sdg_07_40_esmsip2.htm" TargetMode="External"/><Relationship Id="rId1" Type="http://schemas.openxmlformats.org/officeDocument/2006/relationships/hyperlink" Target="https://ec.europa.eu/eurostat/databrowser/view/sdg_07_40/default/table?lang=en" TargetMode="External"/><Relationship Id="rId4"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3" Type="http://schemas.openxmlformats.org/officeDocument/2006/relationships/hyperlink" Target="https://ec.europa.eu/eurostat/api/dissemination/sdmx/2.1/data/sdg_07_50?format=TSV&amp;compressed=true" TargetMode="External"/><Relationship Id="rId2" Type="http://schemas.openxmlformats.org/officeDocument/2006/relationships/hyperlink" Target="https://ec.europa.eu/eurostat/cache/metadata/EN/sdg_07_50_esmsip2.htm" TargetMode="External"/><Relationship Id="rId1" Type="http://schemas.openxmlformats.org/officeDocument/2006/relationships/hyperlink" Target="https://ec.europa.eu/eurostat/databrowser/view/sdg_07_50/default/table?lang=en" TargetMode="External"/><Relationship Id="rId4"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3" Type="http://schemas.openxmlformats.org/officeDocument/2006/relationships/hyperlink" Target="https://ec.europa.eu/eurostat/api/dissemination/sdmx/2.1/data/sdg_07_60?format=TSV&amp;compressed=true" TargetMode="External"/><Relationship Id="rId2" Type="http://schemas.openxmlformats.org/officeDocument/2006/relationships/hyperlink" Target="https://ec.europa.eu/eurostat/cache/metadata/EN/sdg_07_60_esmsip2.htm" TargetMode="External"/><Relationship Id="rId1" Type="http://schemas.openxmlformats.org/officeDocument/2006/relationships/hyperlink" Target="https://ec.europa.eu/eurostat/databrowser/view/sdg_07_60/default/table?lang=en"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3" Type="http://schemas.openxmlformats.org/officeDocument/2006/relationships/hyperlink" Target="https://ec.europa.eu/eurostat/api/dissemination/sdmx/2.1/data/sdg_08_10?format=TSV&amp;compressed=true" TargetMode="External"/><Relationship Id="rId2" Type="http://schemas.openxmlformats.org/officeDocument/2006/relationships/hyperlink" Target="https://ec.europa.eu/eurostat/cache/metadata/EN/sdg_08_10_esmsip2.htm" TargetMode="External"/><Relationship Id="rId1" Type="http://schemas.openxmlformats.org/officeDocument/2006/relationships/hyperlink" Target="https://ec.europa.eu/eurostat/databrowser/view/sdg_08_10/default/table?lang=en"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3" Type="http://schemas.openxmlformats.org/officeDocument/2006/relationships/hyperlink" Target="https://ec.europa.eu/eurostat/api/dissemination/sdmx/2.1/data/sdg_08_11?format=TSV&amp;compressed=true" TargetMode="External"/><Relationship Id="rId2" Type="http://schemas.openxmlformats.org/officeDocument/2006/relationships/hyperlink" Target="https://ec.europa.eu/eurostat/cache/metadata/EN/sdg_08_11_esmsip2.htm" TargetMode="External"/><Relationship Id="rId1" Type="http://schemas.openxmlformats.org/officeDocument/2006/relationships/hyperlink" Target="https://ec.europa.eu/eurostat/databrowser/view/sdg_08_11/default/table?lang=en"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3" Type="http://schemas.openxmlformats.org/officeDocument/2006/relationships/hyperlink" Target="https://ec.europa.eu/eurostat/api/dissemination/sdmx/2.1/data/sdg_08_20?format=TSV&amp;compressed=true" TargetMode="External"/><Relationship Id="rId2" Type="http://schemas.openxmlformats.org/officeDocument/2006/relationships/hyperlink" Target="https://ec.europa.eu/eurostat/cache/metadata/EN/sdg_08_20_esmsip2.htm" TargetMode="External"/><Relationship Id="rId1" Type="http://schemas.openxmlformats.org/officeDocument/2006/relationships/hyperlink" Target="https://ec.europa.eu/eurostat/databrowser/view/sdg_08_20/default/table?lang=en"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3" Type="http://schemas.openxmlformats.org/officeDocument/2006/relationships/hyperlink" Target="https://ec.europa.eu/eurostat/api/dissemination/sdmx/2.1/data/sdg_08_30?format=TSV&amp;compressed=true" TargetMode="External"/><Relationship Id="rId2" Type="http://schemas.openxmlformats.org/officeDocument/2006/relationships/hyperlink" Target="https://ec.europa.eu/eurostat/cache/metadata/EN/sdg_08_30_esmsip2.htm" TargetMode="External"/><Relationship Id="rId1" Type="http://schemas.openxmlformats.org/officeDocument/2006/relationships/hyperlink" Target="https://ec.europa.eu/eurostat/databrowser/view/sdg_08_30/default/table?lang=en" TargetMode="External"/><Relationship Id="rId6" Type="http://schemas.openxmlformats.org/officeDocument/2006/relationships/comments" Target="../comments30.xml"/><Relationship Id="rId5" Type="http://schemas.openxmlformats.org/officeDocument/2006/relationships/vmlDrawing" Target="../drawings/vmlDrawing30.vml"/><Relationship Id="rId4"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3" Type="http://schemas.openxmlformats.org/officeDocument/2006/relationships/hyperlink" Target="https://ec.europa.eu/eurostat/api/dissemination/sdmx/2.1/data/sdg_01_31?format=TSV&amp;compressed=true" TargetMode="External"/><Relationship Id="rId2" Type="http://schemas.openxmlformats.org/officeDocument/2006/relationships/hyperlink" Target="https://ec.europa.eu/eurostat/cache/metadata/EN/sdg_01_31_esmsip2.htm" TargetMode="External"/><Relationship Id="rId1" Type="http://schemas.openxmlformats.org/officeDocument/2006/relationships/hyperlink" Target="https://ec.europa.eu/eurostat/databrowser/view/sdg_01_31/default/table?lang=en" TargetMode="External"/><Relationship Id="rId4"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3" Type="http://schemas.openxmlformats.org/officeDocument/2006/relationships/hyperlink" Target="https://ec.europa.eu/eurostat/api/dissemination/sdmx/2.1/data/sdg_08_40?format=TSV&amp;compressed=true" TargetMode="External"/><Relationship Id="rId2" Type="http://schemas.openxmlformats.org/officeDocument/2006/relationships/hyperlink" Target="https://ec.europa.eu/eurostat/cache/metadata/EN/sdg_08_40_esmsip2.htm" TargetMode="External"/><Relationship Id="rId1" Type="http://schemas.openxmlformats.org/officeDocument/2006/relationships/hyperlink" Target="https://ec.europa.eu/eurostat/databrowser/view/sdg_08_40/default/table?lang=en" TargetMode="External"/><Relationship Id="rId6" Type="http://schemas.openxmlformats.org/officeDocument/2006/relationships/comments" Target="../comments31.xml"/><Relationship Id="rId5" Type="http://schemas.openxmlformats.org/officeDocument/2006/relationships/vmlDrawing" Target="../drawings/vmlDrawing31.vml"/><Relationship Id="rId4"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3" Type="http://schemas.openxmlformats.org/officeDocument/2006/relationships/hyperlink" Target="https://ec.europa.eu/eurostat/api/dissemination/sdmx/2.1/data/sdg_08_60?format=TSV&amp;compressed=true" TargetMode="External"/><Relationship Id="rId2" Type="http://schemas.openxmlformats.org/officeDocument/2006/relationships/hyperlink" Target="https://ec.europa.eu/eurostat/cache/metadata/EN/sdg_08_60_esmsip2.htm" TargetMode="External"/><Relationship Id="rId1" Type="http://schemas.openxmlformats.org/officeDocument/2006/relationships/hyperlink" Target="https://ec.europa.eu/eurostat/databrowser/view/sdg_08_60/default/table?lang=en"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3" Type="http://schemas.openxmlformats.org/officeDocument/2006/relationships/hyperlink" Target="https://ec.europa.eu/eurostat/api/dissemination/sdmx/2.1/data/sdg_09_10?format=TSV&amp;compressed=true" TargetMode="External"/><Relationship Id="rId2" Type="http://schemas.openxmlformats.org/officeDocument/2006/relationships/hyperlink" Target="https://ec.europa.eu/eurostat/cache/metadata/EN/sdg_09_10_esmsip2.htm" TargetMode="External"/><Relationship Id="rId1" Type="http://schemas.openxmlformats.org/officeDocument/2006/relationships/hyperlink" Target="https://ec.europa.eu/eurostat/databrowser/view/sdg_09_10/default/table?lang=en" TargetMode="External"/><Relationship Id="rId6" Type="http://schemas.openxmlformats.org/officeDocument/2006/relationships/comments" Target="../comments33.xml"/><Relationship Id="rId5" Type="http://schemas.openxmlformats.org/officeDocument/2006/relationships/vmlDrawing" Target="../drawings/vmlDrawing33.vml"/><Relationship Id="rId4"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3" Type="http://schemas.openxmlformats.org/officeDocument/2006/relationships/hyperlink" Target="https://ec.europa.eu/eurostat/api/dissemination/sdmx/2.1/data/sdg_09_30?format=TSV&amp;compressed=true" TargetMode="External"/><Relationship Id="rId2" Type="http://schemas.openxmlformats.org/officeDocument/2006/relationships/hyperlink" Target="https://ec.europa.eu/eurostat/cache/metadata/EN/sdg_09_30_esmsip2.htm" TargetMode="External"/><Relationship Id="rId1" Type="http://schemas.openxmlformats.org/officeDocument/2006/relationships/hyperlink" Target="https://ec.europa.eu/eurostat/databrowser/view/sdg_09_30/default/table?lang=en" TargetMode="External"/><Relationship Id="rId6" Type="http://schemas.openxmlformats.org/officeDocument/2006/relationships/comments" Target="../comments34.xml"/><Relationship Id="rId5" Type="http://schemas.openxmlformats.org/officeDocument/2006/relationships/vmlDrawing" Target="../drawings/vmlDrawing34.vml"/><Relationship Id="rId4"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hyperlink" Target="https://ec.europa.eu/eurostat/api/dissemination/sdmx/2.1/data/sdg_09_40?format=TSV&amp;compressed=true" TargetMode="External"/><Relationship Id="rId2" Type="http://schemas.openxmlformats.org/officeDocument/2006/relationships/hyperlink" Target="https://ec.europa.eu/eurostat/cache/metadata/EN/sdg_09_40_esmsip2.htm" TargetMode="External"/><Relationship Id="rId1" Type="http://schemas.openxmlformats.org/officeDocument/2006/relationships/hyperlink" Target="https://ec.europa.eu/eurostat/databrowser/view/sdg_09_40/default/table?lang=en" TargetMode="External"/><Relationship Id="rId6" Type="http://schemas.openxmlformats.org/officeDocument/2006/relationships/comments" Target="../comments35.xml"/><Relationship Id="rId5" Type="http://schemas.openxmlformats.org/officeDocument/2006/relationships/vmlDrawing" Target="../drawings/vmlDrawing35.vml"/><Relationship Id="rId4"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3" Type="http://schemas.openxmlformats.org/officeDocument/2006/relationships/hyperlink" Target="https://ec.europa.eu/eurostat/api/dissemination/sdmx/2.1/data/sdg_09_50?format=TSV&amp;compressed=true" TargetMode="External"/><Relationship Id="rId2" Type="http://schemas.openxmlformats.org/officeDocument/2006/relationships/hyperlink" Target="https://ec.europa.eu/eurostat/cache/metadata/EN/sdg_09_50_esmsip2.htm" TargetMode="External"/><Relationship Id="rId1" Type="http://schemas.openxmlformats.org/officeDocument/2006/relationships/hyperlink" Target="https://ec.europa.eu/eurostat/databrowser/view/sdg_09_50/default/table?lang=en" TargetMode="External"/><Relationship Id="rId6" Type="http://schemas.openxmlformats.org/officeDocument/2006/relationships/comments" Target="../comments36.xml"/><Relationship Id="rId5" Type="http://schemas.openxmlformats.org/officeDocument/2006/relationships/vmlDrawing" Target="../drawings/vmlDrawing36.vml"/><Relationship Id="rId4" Type="http://schemas.openxmlformats.org/officeDocument/2006/relationships/drawing" Target="../drawings/drawing53.xml"/></Relationships>
</file>

<file path=xl/worksheets/_rels/sheet56.xml.rels><?xml version="1.0" encoding="UTF-8" standalone="yes"?>
<Relationships xmlns="http://schemas.openxmlformats.org/package/2006/relationships"><Relationship Id="rId3" Type="http://schemas.openxmlformats.org/officeDocument/2006/relationships/hyperlink" Target="https://ec.europa.eu/eurostat/api/dissemination/sdmx/2.1/data/sdg_09_60?format=TSV&amp;compressed=true" TargetMode="External"/><Relationship Id="rId2" Type="http://schemas.openxmlformats.org/officeDocument/2006/relationships/hyperlink" Target="https://ec.europa.eu/eurostat/cache/metadata/EN/sdg_09_60_esmsip2.htm" TargetMode="External"/><Relationship Id="rId1" Type="http://schemas.openxmlformats.org/officeDocument/2006/relationships/hyperlink" Target="https://ec.europa.eu/eurostat/databrowser/view/sdg_09_60/default/table?lang=en" TargetMode="External"/><Relationship Id="rId6" Type="http://schemas.openxmlformats.org/officeDocument/2006/relationships/comments" Target="../comments37.xml"/><Relationship Id="rId5" Type="http://schemas.openxmlformats.org/officeDocument/2006/relationships/vmlDrawing" Target="../drawings/vmlDrawing37.vml"/><Relationship Id="rId4" Type="http://schemas.openxmlformats.org/officeDocument/2006/relationships/drawing" Target="../drawings/drawing54.xml"/></Relationships>
</file>

<file path=xl/worksheets/_rels/sheet57.xml.rels><?xml version="1.0" encoding="UTF-8" standalone="yes"?>
<Relationships xmlns="http://schemas.openxmlformats.org/package/2006/relationships"><Relationship Id="rId3" Type="http://schemas.openxmlformats.org/officeDocument/2006/relationships/hyperlink" Target="https://ec.europa.eu/eurostat/api/dissemination/sdmx/2.1/data/sdg_09_70?format=TSV&amp;compressed=true" TargetMode="External"/><Relationship Id="rId2" Type="http://schemas.openxmlformats.org/officeDocument/2006/relationships/hyperlink" Target="https://ec.europa.eu/eurostat/cache/metadata/EN/sdg_09_70_esmsip2.htm" TargetMode="External"/><Relationship Id="rId1" Type="http://schemas.openxmlformats.org/officeDocument/2006/relationships/hyperlink" Target="https://ec.europa.eu/eurostat/databrowser/view/sdg_09_70/default/table?lang=en" TargetMode="External"/><Relationship Id="rId4"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3" Type="http://schemas.openxmlformats.org/officeDocument/2006/relationships/hyperlink" Target="https://ec.europa.eu/eurostat/api/dissemination/sdmx/2.1/data/sdg_10_10?format=TSV&amp;compressed=true" TargetMode="External"/><Relationship Id="rId2" Type="http://schemas.openxmlformats.org/officeDocument/2006/relationships/hyperlink" Target="https://ec.europa.eu/eurostat/cache/metadata/EN/sdg_10_10_esmsip2.htm" TargetMode="External"/><Relationship Id="rId1" Type="http://schemas.openxmlformats.org/officeDocument/2006/relationships/hyperlink" Target="https://ec.europa.eu/eurostat/databrowser/view/sdg_10_10/default/table?lang=en" TargetMode="External"/><Relationship Id="rId6" Type="http://schemas.openxmlformats.org/officeDocument/2006/relationships/comments" Target="../comments38.xml"/><Relationship Id="rId5" Type="http://schemas.openxmlformats.org/officeDocument/2006/relationships/vmlDrawing" Target="../drawings/vmlDrawing38.vml"/><Relationship Id="rId4" Type="http://schemas.openxmlformats.org/officeDocument/2006/relationships/drawing" Target="../drawings/drawing56.xml"/></Relationships>
</file>

<file path=xl/worksheets/_rels/sheet59.xml.rels><?xml version="1.0" encoding="UTF-8" standalone="yes"?>
<Relationships xmlns="http://schemas.openxmlformats.org/package/2006/relationships"><Relationship Id="rId3" Type="http://schemas.openxmlformats.org/officeDocument/2006/relationships/hyperlink" Target="https://ec.europa.eu/eurostat/api/dissemination/sdmx/2.1/data/sdg_10_20?format=TSV&amp;compressed=true" TargetMode="External"/><Relationship Id="rId2" Type="http://schemas.openxmlformats.org/officeDocument/2006/relationships/hyperlink" Target="https://ec.europa.eu/eurostat/cache/metadata/EN/sdg_10_20_esmsip2.htm" TargetMode="External"/><Relationship Id="rId1" Type="http://schemas.openxmlformats.org/officeDocument/2006/relationships/hyperlink" Target="https://ec.europa.eu/eurostat/databrowser/view/sdg_10_20/default/table?lang=en" TargetMode="External"/><Relationship Id="rId6" Type="http://schemas.openxmlformats.org/officeDocument/2006/relationships/comments" Target="../comments39.xml"/><Relationship Id="rId5" Type="http://schemas.openxmlformats.org/officeDocument/2006/relationships/vmlDrawing" Target="../drawings/vmlDrawing39.vml"/><Relationship Id="rId4"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3" Type="http://schemas.openxmlformats.org/officeDocument/2006/relationships/hyperlink" Target="https://ec.europa.eu/eurostat/api/dissemination/sdmx/2.1/data/sdg_01_40?format=TSV&amp;compressed=true" TargetMode="External"/><Relationship Id="rId2" Type="http://schemas.openxmlformats.org/officeDocument/2006/relationships/hyperlink" Target="https://ec.europa.eu/eurostat/cache/metadata/EN/sdg_01_40_esmsip2.htm" TargetMode="External"/><Relationship Id="rId1" Type="http://schemas.openxmlformats.org/officeDocument/2006/relationships/hyperlink" Target="https://ec.europa.eu/eurostat/databrowser/view/sdg_01_40/default/table?lang=en" TargetMode="External"/><Relationship Id="rId4"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3" Type="http://schemas.openxmlformats.org/officeDocument/2006/relationships/hyperlink" Target="https://ec.europa.eu/eurostat/api/dissemination/sdmx/2.1/data/sdg_10_30?format=TSV&amp;compressed=true" TargetMode="External"/><Relationship Id="rId2" Type="http://schemas.openxmlformats.org/officeDocument/2006/relationships/hyperlink" Target="https://ec.europa.eu/eurostat/cache/metadata/EN/sdg_10_30_esmsip2.htm" TargetMode="External"/><Relationship Id="rId1" Type="http://schemas.openxmlformats.org/officeDocument/2006/relationships/hyperlink" Target="https://ec.europa.eu/eurostat/databrowser/view/sdg_10_30/default/table?lang=en" TargetMode="External"/><Relationship Id="rId6" Type="http://schemas.openxmlformats.org/officeDocument/2006/relationships/comments" Target="../comments40.xml"/><Relationship Id="rId5" Type="http://schemas.openxmlformats.org/officeDocument/2006/relationships/vmlDrawing" Target="../drawings/vmlDrawing40.vml"/><Relationship Id="rId4" Type="http://schemas.openxmlformats.org/officeDocument/2006/relationships/drawing" Target="../drawings/drawing58.xml"/></Relationships>
</file>

<file path=xl/worksheets/_rels/sheet61.xml.rels><?xml version="1.0" encoding="UTF-8" standalone="yes"?>
<Relationships xmlns="http://schemas.openxmlformats.org/package/2006/relationships"><Relationship Id="rId3" Type="http://schemas.openxmlformats.org/officeDocument/2006/relationships/hyperlink" Target="https://ec.europa.eu/eurostat/api/dissemination/sdmx/2.1/data/sdg_10_41?format=TSV&amp;compressed=true" TargetMode="External"/><Relationship Id="rId2" Type="http://schemas.openxmlformats.org/officeDocument/2006/relationships/hyperlink" Target="https://ec.europa.eu/eurostat/cache/metadata/EN/sdg_10_41_esmsip2.htm" TargetMode="External"/><Relationship Id="rId1" Type="http://schemas.openxmlformats.org/officeDocument/2006/relationships/hyperlink" Target="https://ec.europa.eu/eurostat/databrowser/view/sdg_10_41/default/table?lang=en" TargetMode="External"/><Relationship Id="rId6" Type="http://schemas.openxmlformats.org/officeDocument/2006/relationships/comments" Target="../comments41.xml"/><Relationship Id="rId5" Type="http://schemas.openxmlformats.org/officeDocument/2006/relationships/vmlDrawing" Target="../drawings/vmlDrawing41.vml"/><Relationship Id="rId4" Type="http://schemas.openxmlformats.org/officeDocument/2006/relationships/drawing" Target="../drawings/drawing59.xml"/></Relationships>
</file>

<file path=xl/worksheets/_rels/sheet62.xml.rels><?xml version="1.0" encoding="UTF-8" standalone="yes"?>
<Relationships xmlns="http://schemas.openxmlformats.org/package/2006/relationships"><Relationship Id="rId3" Type="http://schemas.openxmlformats.org/officeDocument/2006/relationships/hyperlink" Target="https://ec.europa.eu/eurostat/api/dissemination/sdmx/2.1/data/sdg_10_50?format=TSV&amp;compressed=true" TargetMode="External"/><Relationship Id="rId2" Type="http://schemas.openxmlformats.org/officeDocument/2006/relationships/hyperlink" Target="https://ec.europa.eu/eurostat/cache/metadata/EN/sdg_10_50_esmsip2.htm" TargetMode="External"/><Relationship Id="rId1" Type="http://schemas.openxmlformats.org/officeDocument/2006/relationships/hyperlink" Target="https://ec.europa.eu/eurostat/databrowser/view/sdg_10_50/default/table?lang=en" TargetMode="External"/><Relationship Id="rId6" Type="http://schemas.openxmlformats.org/officeDocument/2006/relationships/comments" Target="../comments42.xml"/><Relationship Id="rId5" Type="http://schemas.openxmlformats.org/officeDocument/2006/relationships/vmlDrawing" Target="../drawings/vmlDrawing42.vml"/><Relationship Id="rId4" Type="http://schemas.openxmlformats.org/officeDocument/2006/relationships/drawing" Target="../drawings/drawing60.xml"/></Relationships>
</file>

<file path=xl/worksheets/_rels/sheet63.xml.rels><?xml version="1.0" encoding="UTF-8" standalone="yes"?>
<Relationships xmlns="http://schemas.openxmlformats.org/package/2006/relationships"><Relationship Id="rId3" Type="http://schemas.openxmlformats.org/officeDocument/2006/relationships/hyperlink" Target="https://ec.europa.eu/eurostat/api/dissemination/sdmx/2.1/data/sdg_10_60?format=TSV&amp;compressed=true" TargetMode="External"/><Relationship Id="rId2" Type="http://schemas.openxmlformats.org/officeDocument/2006/relationships/hyperlink" Target="https://ec.europa.eu/eurostat/cache/metadata/EN/sdg_10_60_esmsip2.htm" TargetMode="External"/><Relationship Id="rId1" Type="http://schemas.openxmlformats.org/officeDocument/2006/relationships/hyperlink" Target="https://ec.europa.eu/eurostat/databrowser/view/sdg_10_60/default/table?lang=en" TargetMode="External"/><Relationship Id="rId6" Type="http://schemas.openxmlformats.org/officeDocument/2006/relationships/comments" Target="../comments43.xml"/><Relationship Id="rId5" Type="http://schemas.openxmlformats.org/officeDocument/2006/relationships/vmlDrawing" Target="../drawings/vmlDrawing43.vml"/><Relationship Id="rId4" Type="http://schemas.openxmlformats.org/officeDocument/2006/relationships/drawing" Target="../drawings/drawing61.xml"/></Relationships>
</file>

<file path=xl/worksheets/_rels/sheet64.xml.rels><?xml version="1.0" encoding="UTF-8" standalone="yes"?>
<Relationships xmlns="http://schemas.openxmlformats.org/package/2006/relationships"><Relationship Id="rId3" Type="http://schemas.openxmlformats.org/officeDocument/2006/relationships/hyperlink" Target="https://ec.europa.eu/eurostat/api/dissemination/sdmx/2.1/data/sdg_11_11?format=TSV&amp;compressed=true" TargetMode="External"/><Relationship Id="rId2" Type="http://schemas.openxmlformats.org/officeDocument/2006/relationships/hyperlink" Target="https://ec.europa.eu/eurostat/cache/metadata/EN/sdg_11_11_esmsip2.htm" TargetMode="External"/><Relationship Id="rId1" Type="http://schemas.openxmlformats.org/officeDocument/2006/relationships/hyperlink" Target="https://ec.europa.eu/eurostat/databrowser/view/sdg_11_11/default/table?lang=en" TargetMode="External"/><Relationship Id="rId6" Type="http://schemas.openxmlformats.org/officeDocument/2006/relationships/comments" Target="../comments44.xml"/><Relationship Id="rId5" Type="http://schemas.openxmlformats.org/officeDocument/2006/relationships/vmlDrawing" Target="../drawings/vmlDrawing44.vml"/><Relationship Id="rId4" Type="http://schemas.openxmlformats.org/officeDocument/2006/relationships/drawing" Target="../drawings/drawing62.xml"/></Relationships>
</file>

<file path=xl/worksheets/_rels/sheet65.xml.rels><?xml version="1.0" encoding="UTF-8" standalone="yes"?>
<Relationships xmlns="http://schemas.openxmlformats.org/package/2006/relationships"><Relationship Id="rId3" Type="http://schemas.openxmlformats.org/officeDocument/2006/relationships/hyperlink" Target="https://ec.europa.eu/eurostat/api/dissemination/sdmx/2.1/data/sdg_11_20?format=TSV&amp;compressed=true" TargetMode="External"/><Relationship Id="rId2" Type="http://schemas.openxmlformats.org/officeDocument/2006/relationships/hyperlink" Target="https://ec.europa.eu/eurostat/cache/metadata/EN/sdg_11_20_esmsip2.htm" TargetMode="External"/><Relationship Id="rId1" Type="http://schemas.openxmlformats.org/officeDocument/2006/relationships/hyperlink" Target="https://ec.europa.eu/eurostat/databrowser/view/sdg_11_20/default/table?lang=en" TargetMode="External"/><Relationship Id="rId6" Type="http://schemas.openxmlformats.org/officeDocument/2006/relationships/comments" Target="../comments45.xml"/><Relationship Id="rId5" Type="http://schemas.openxmlformats.org/officeDocument/2006/relationships/vmlDrawing" Target="../drawings/vmlDrawing45.vml"/><Relationship Id="rId4" Type="http://schemas.openxmlformats.org/officeDocument/2006/relationships/drawing" Target="../drawings/drawing63.xml"/></Relationships>
</file>

<file path=xl/worksheets/_rels/sheet66.xml.rels><?xml version="1.0" encoding="UTF-8" standalone="yes"?>
<Relationships xmlns="http://schemas.openxmlformats.org/package/2006/relationships"><Relationship Id="rId3" Type="http://schemas.openxmlformats.org/officeDocument/2006/relationships/hyperlink" Target="https://ec.europa.eu/eurostat/api/dissemination/sdmx/2.1/data/sdg_11_32?format=TSV&amp;compressed=true" TargetMode="External"/><Relationship Id="rId2" Type="http://schemas.openxmlformats.org/officeDocument/2006/relationships/hyperlink" Target="https://ec.europa.eu/eurostat/cache/metadata/EN/sdg_11_32_esmsip2.htm" TargetMode="External"/><Relationship Id="rId1" Type="http://schemas.openxmlformats.org/officeDocument/2006/relationships/hyperlink" Target="https://ec.europa.eu/eurostat/databrowser/view/sdg_11_32/default/table?lang=en" TargetMode="External"/><Relationship Id="rId4" Type="http://schemas.openxmlformats.org/officeDocument/2006/relationships/drawing" Target="../drawings/drawing64.xml"/></Relationships>
</file>

<file path=xl/worksheets/_rels/sheet67.xml.rels><?xml version="1.0" encoding="UTF-8" standalone="yes"?>
<Relationships xmlns="http://schemas.openxmlformats.org/package/2006/relationships"><Relationship Id="rId3" Type="http://schemas.openxmlformats.org/officeDocument/2006/relationships/hyperlink" Target="https://ec.europa.eu/eurostat/api/dissemination/sdmx/2.1/data/sdg_11_40?format=TSV&amp;compressed=true" TargetMode="External"/><Relationship Id="rId2" Type="http://schemas.openxmlformats.org/officeDocument/2006/relationships/hyperlink" Target="https://ec.europa.eu/eurostat/cache/metadata/EN/sdg_11_40_esmsip2.htm" TargetMode="External"/><Relationship Id="rId1" Type="http://schemas.openxmlformats.org/officeDocument/2006/relationships/hyperlink" Target="https://ec.europa.eu/eurostat/databrowser/view/sdg_11_40/default/table?lang=en" TargetMode="External"/><Relationship Id="rId6" Type="http://schemas.openxmlformats.org/officeDocument/2006/relationships/comments" Target="../comments46.xml"/><Relationship Id="rId5" Type="http://schemas.openxmlformats.org/officeDocument/2006/relationships/vmlDrawing" Target="../drawings/vmlDrawing46.vml"/><Relationship Id="rId4" Type="http://schemas.openxmlformats.org/officeDocument/2006/relationships/drawing" Target="../drawings/drawing65.xml"/></Relationships>
</file>

<file path=xl/worksheets/_rels/sheet68.xml.rels><?xml version="1.0" encoding="UTF-8" standalone="yes"?>
<Relationships xmlns="http://schemas.openxmlformats.org/package/2006/relationships"><Relationship Id="rId3" Type="http://schemas.openxmlformats.org/officeDocument/2006/relationships/hyperlink" Target="https://ec.europa.eu/eurostat/api/dissemination/sdmx/2.1/data/sdg_11_52?format=TSV&amp;compressed=true" TargetMode="External"/><Relationship Id="rId2" Type="http://schemas.openxmlformats.org/officeDocument/2006/relationships/hyperlink" Target="https://ec.europa.eu/eurostat/cache/metadata/EN/sdg_11_52_esmsip2.htm" TargetMode="External"/><Relationship Id="rId1" Type="http://schemas.openxmlformats.org/officeDocument/2006/relationships/hyperlink" Target="https://ec.europa.eu/eurostat/databrowser/view/sdg_11_52/default/table?lang=en" TargetMode="External"/><Relationship Id="rId4" Type="http://schemas.openxmlformats.org/officeDocument/2006/relationships/drawing" Target="../drawings/drawing66.xml"/></Relationships>
</file>

<file path=xl/worksheets/_rels/sheet69.xml.rels><?xml version="1.0" encoding="UTF-8" standalone="yes"?>
<Relationships xmlns="http://schemas.openxmlformats.org/package/2006/relationships"><Relationship Id="rId3" Type="http://schemas.openxmlformats.org/officeDocument/2006/relationships/hyperlink" Target="https://ec.europa.eu/eurostat/api/dissemination/sdmx/2.1/data/sdg_11_60?format=TSV&amp;compressed=true" TargetMode="External"/><Relationship Id="rId2" Type="http://schemas.openxmlformats.org/officeDocument/2006/relationships/hyperlink" Target="https://ec.europa.eu/eurostat/cache/metadata/EN/sdg_11_60_esmsip2.htm" TargetMode="External"/><Relationship Id="rId1" Type="http://schemas.openxmlformats.org/officeDocument/2006/relationships/hyperlink" Target="https://ec.europa.eu/eurostat/databrowser/view/sdg_11_60/default/table?lang=en" TargetMode="External"/><Relationship Id="rId6" Type="http://schemas.openxmlformats.org/officeDocument/2006/relationships/comments" Target="../comments47.xml"/><Relationship Id="rId5" Type="http://schemas.openxmlformats.org/officeDocument/2006/relationships/vmlDrawing" Target="../drawings/vmlDrawing47.vml"/><Relationship Id="rId4" Type="http://schemas.openxmlformats.org/officeDocument/2006/relationships/drawing" Target="../drawings/drawing67.xml"/></Relationships>
</file>

<file path=xl/worksheets/_rels/sheet7.xml.rels><?xml version="1.0" encoding="UTF-8" standalone="yes"?>
<Relationships xmlns="http://schemas.openxmlformats.org/package/2006/relationships"><Relationship Id="rId3" Type="http://schemas.openxmlformats.org/officeDocument/2006/relationships/hyperlink" Target="https://ec.europa.eu/eurostat/api/dissemination/sdmx/2.1/data/sdg_01_41?format=TSV&amp;compressed=true" TargetMode="External"/><Relationship Id="rId2" Type="http://schemas.openxmlformats.org/officeDocument/2006/relationships/hyperlink" Target="https://ec.europa.eu/eurostat/cache/metadata/EN/sdg_01_41_esmsip2.htm" TargetMode="External"/><Relationship Id="rId1" Type="http://schemas.openxmlformats.org/officeDocument/2006/relationships/hyperlink" Target="https://ec.europa.eu/eurostat/databrowser/view/sdg_01_41/default/table?lang=en"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3" Type="http://schemas.openxmlformats.org/officeDocument/2006/relationships/hyperlink" Target="https://ec.europa.eu/eurostat/api/dissemination/sdmx/2.1/data/sdg_12_10?format=TSV&amp;compressed=true" TargetMode="External"/><Relationship Id="rId2" Type="http://schemas.openxmlformats.org/officeDocument/2006/relationships/hyperlink" Target="https://ec.europa.eu/eurostat/cache/metadata/EN/sdg_12_10_esmsip2.htm" TargetMode="External"/><Relationship Id="rId1" Type="http://schemas.openxmlformats.org/officeDocument/2006/relationships/hyperlink" Target="https://ec.europa.eu/eurostat/databrowser/view/sdg_12_10/default/table?lang=en" TargetMode="External"/><Relationship Id="rId4" Type="http://schemas.openxmlformats.org/officeDocument/2006/relationships/drawing" Target="../drawings/drawing68.xml"/></Relationships>
</file>

<file path=xl/worksheets/_rels/sheet71.xml.rels><?xml version="1.0" encoding="UTF-8" standalone="yes"?>
<Relationships xmlns="http://schemas.openxmlformats.org/package/2006/relationships"><Relationship Id="rId3" Type="http://schemas.openxmlformats.org/officeDocument/2006/relationships/hyperlink" Target="https://ec.europa.eu/eurostat/api/dissemination/sdmx/2.1/data/sdg_12_21?format=TSV&amp;compressed=true" TargetMode="External"/><Relationship Id="rId2" Type="http://schemas.openxmlformats.org/officeDocument/2006/relationships/hyperlink" Target="https://ec.europa.eu/eurostat/cache/metadata/EN/sdg_12_21_esmsip2.htm" TargetMode="External"/><Relationship Id="rId1" Type="http://schemas.openxmlformats.org/officeDocument/2006/relationships/hyperlink" Target="https://ec.europa.eu/eurostat/databrowser/view/sdg_12_21/default/table?lang=en" TargetMode="External"/><Relationship Id="rId6" Type="http://schemas.openxmlformats.org/officeDocument/2006/relationships/comments" Target="../comments48.xml"/><Relationship Id="rId5" Type="http://schemas.openxmlformats.org/officeDocument/2006/relationships/vmlDrawing" Target="../drawings/vmlDrawing48.vml"/><Relationship Id="rId4" Type="http://schemas.openxmlformats.org/officeDocument/2006/relationships/drawing" Target="../drawings/drawing69.xml"/></Relationships>
</file>

<file path=xl/worksheets/_rels/sheet72.xml.rels><?xml version="1.0" encoding="UTF-8" standalone="yes"?>
<Relationships xmlns="http://schemas.openxmlformats.org/package/2006/relationships"><Relationship Id="rId3" Type="http://schemas.openxmlformats.org/officeDocument/2006/relationships/hyperlink" Target="https://ec.europa.eu/eurostat/api/dissemination/sdmx/2.1/data/sdg_12_31?format=TSV&amp;compressed=true" TargetMode="External"/><Relationship Id="rId2" Type="http://schemas.openxmlformats.org/officeDocument/2006/relationships/hyperlink" Target="https://ec.europa.eu/eurostat/cache/metadata/EN/sdg_12_31_esmsip2.htm" TargetMode="External"/><Relationship Id="rId1" Type="http://schemas.openxmlformats.org/officeDocument/2006/relationships/hyperlink" Target="https://ec.europa.eu/eurostat/databrowser/view/sdg_12_31/default/table?lang=en" TargetMode="External"/><Relationship Id="rId4" Type="http://schemas.openxmlformats.org/officeDocument/2006/relationships/drawing" Target="../drawings/drawing70.xml"/></Relationships>
</file>

<file path=xl/worksheets/_rels/sheet73.xml.rels><?xml version="1.0" encoding="UTF-8" standalone="yes"?>
<Relationships xmlns="http://schemas.openxmlformats.org/package/2006/relationships"><Relationship Id="rId3" Type="http://schemas.openxmlformats.org/officeDocument/2006/relationships/hyperlink" Target="https://ec.europa.eu/eurostat/api/dissemination/sdmx/2.1/data/sdg_12_41?format=TSV&amp;compressed=true" TargetMode="External"/><Relationship Id="rId2" Type="http://schemas.openxmlformats.org/officeDocument/2006/relationships/hyperlink" Target="https://ec.europa.eu/eurostat/cache/metadata/EN/sdg_12_41_esmsip2.htm" TargetMode="External"/><Relationship Id="rId1" Type="http://schemas.openxmlformats.org/officeDocument/2006/relationships/hyperlink" Target="https://ec.europa.eu/eurostat/databrowser/view/sdg_12_41/default/table?lang=en" TargetMode="External"/><Relationship Id="rId6" Type="http://schemas.openxmlformats.org/officeDocument/2006/relationships/comments" Target="../comments49.xml"/><Relationship Id="rId5" Type="http://schemas.openxmlformats.org/officeDocument/2006/relationships/vmlDrawing" Target="../drawings/vmlDrawing49.vml"/><Relationship Id="rId4" Type="http://schemas.openxmlformats.org/officeDocument/2006/relationships/drawing" Target="../drawings/drawing71.xml"/></Relationships>
</file>

<file path=xl/worksheets/_rels/sheet74.xml.rels><?xml version="1.0" encoding="UTF-8" standalone="yes"?>
<Relationships xmlns="http://schemas.openxmlformats.org/package/2006/relationships"><Relationship Id="rId3" Type="http://schemas.openxmlformats.org/officeDocument/2006/relationships/hyperlink" Target="https://ec.europa.eu/eurostat/api/dissemination/sdmx/2.1/data/sdg_12_51?format=TSV&amp;compressed=true" TargetMode="External"/><Relationship Id="rId2" Type="http://schemas.openxmlformats.org/officeDocument/2006/relationships/hyperlink" Target="https://ec.europa.eu/eurostat/cache/metadata/EN/sdg_12_51_esmsip2.htm" TargetMode="External"/><Relationship Id="rId1" Type="http://schemas.openxmlformats.org/officeDocument/2006/relationships/hyperlink" Target="https://ec.europa.eu/eurostat/databrowser/view/sdg_12_51/default/table?lang=en" TargetMode="External"/><Relationship Id="rId6" Type="http://schemas.openxmlformats.org/officeDocument/2006/relationships/comments" Target="../comments50.xml"/><Relationship Id="rId5" Type="http://schemas.openxmlformats.org/officeDocument/2006/relationships/vmlDrawing" Target="../drawings/vmlDrawing50.vml"/><Relationship Id="rId4" Type="http://schemas.openxmlformats.org/officeDocument/2006/relationships/drawing" Target="../drawings/drawing72.xml"/></Relationships>
</file>

<file path=xl/worksheets/_rels/sheet75.xml.rels><?xml version="1.0" encoding="UTF-8" standalone="yes"?>
<Relationships xmlns="http://schemas.openxmlformats.org/package/2006/relationships"><Relationship Id="rId3" Type="http://schemas.openxmlformats.org/officeDocument/2006/relationships/hyperlink" Target="https://ec.europa.eu/eurostat/api/dissemination/sdmx/2.1/data/sdg_12_61?format=TSV&amp;compressed=true" TargetMode="External"/><Relationship Id="rId2" Type="http://schemas.openxmlformats.org/officeDocument/2006/relationships/hyperlink" Target="https://ec.europa.eu/eurostat/cache/metadata/EN/sdg_12_61_esmsip2.htm" TargetMode="External"/><Relationship Id="rId1" Type="http://schemas.openxmlformats.org/officeDocument/2006/relationships/hyperlink" Target="https://ec.europa.eu/eurostat/databrowser/view/sdg_12_61/default/table?lang=en" TargetMode="External"/><Relationship Id="rId6" Type="http://schemas.openxmlformats.org/officeDocument/2006/relationships/comments" Target="../comments51.xml"/><Relationship Id="rId5" Type="http://schemas.openxmlformats.org/officeDocument/2006/relationships/vmlDrawing" Target="../drawings/vmlDrawing51.vml"/><Relationship Id="rId4" Type="http://schemas.openxmlformats.org/officeDocument/2006/relationships/drawing" Target="../drawings/drawing73.xml"/></Relationships>
</file>

<file path=xl/worksheets/_rels/sheet76.xml.rels><?xml version="1.0" encoding="UTF-8" standalone="yes"?>
<Relationships xmlns="http://schemas.openxmlformats.org/package/2006/relationships"><Relationship Id="rId3" Type="http://schemas.openxmlformats.org/officeDocument/2006/relationships/hyperlink" Target="https://ec.europa.eu/eurostat/api/dissemination/sdmx/2.1/data/sdg_13_10?format=TSV&amp;compressed=true" TargetMode="External"/><Relationship Id="rId2" Type="http://schemas.openxmlformats.org/officeDocument/2006/relationships/hyperlink" Target="https://ec.europa.eu/eurostat/cache/metadata/EN/sdg_13_10_esmsip2.htm" TargetMode="External"/><Relationship Id="rId1" Type="http://schemas.openxmlformats.org/officeDocument/2006/relationships/hyperlink" Target="https://ec.europa.eu/eurostat/databrowser/view/sdg_13_10/default/table?lang=en" TargetMode="External"/><Relationship Id="rId6" Type="http://schemas.openxmlformats.org/officeDocument/2006/relationships/comments" Target="../comments52.xml"/><Relationship Id="rId5" Type="http://schemas.openxmlformats.org/officeDocument/2006/relationships/vmlDrawing" Target="../drawings/vmlDrawing52.vml"/><Relationship Id="rId4" Type="http://schemas.openxmlformats.org/officeDocument/2006/relationships/drawing" Target="../drawings/drawing74.xml"/></Relationships>
</file>

<file path=xl/worksheets/_rels/sheet77.xml.rels><?xml version="1.0" encoding="UTF-8" standalone="yes"?>
<Relationships xmlns="http://schemas.openxmlformats.org/package/2006/relationships"><Relationship Id="rId3" Type="http://schemas.openxmlformats.org/officeDocument/2006/relationships/hyperlink" Target="https://ec.europa.eu/eurostat/api/dissemination/sdmx/2.1/data/sdg_13_21?format=TSV&amp;compressed=true" TargetMode="External"/><Relationship Id="rId2" Type="http://schemas.openxmlformats.org/officeDocument/2006/relationships/hyperlink" Target="https://ec.europa.eu/eurostat/cache/metadata/EN/sdg_13_21_esmsip2.htm" TargetMode="External"/><Relationship Id="rId1" Type="http://schemas.openxmlformats.org/officeDocument/2006/relationships/hyperlink" Target="https://ec.europa.eu/eurostat/databrowser/view/sdg_13_21/default/table?lang=en" TargetMode="External"/><Relationship Id="rId6" Type="http://schemas.openxmlformats.org/officeDocument/2006/relationships/comments" Target="../comments53.xml"/><Relationship Id="rId5" Type="http://schemas.openxmlformats.org/officeDocument/2006/relationships/vmlDrawing" Target="../drawings/vmlDrawing53.vml"/><Relationship Id="rId4" Type="http://schemas.openxmlformats.org/officeDocument/2006/relationships/drawing" Target="../drawings/drawing75.xml"/></Relationships>
</file>

<file path=xl/worksheets/_rels/sheet78.xml.rels><?xml version="1.0" encoding="UTF-8" standalone="yes"?>
<Relationships xmlns="http://schemas.openxmlformats.org/package/2006/relationships"><Relationship Id="rId3" Type="http://schemas.openxmlformats.org/officeDocument/2006/relationships/hyperlink" Target="https://ec.europa.eu/eurostat/api/dissemination/sdmx/2.1/data/sdg_13_31?format=TSV&amp;compressed=true" TargetMode="External"/><Relationship Id="rId2" Type="http://schemas.openxmlformats.org/officeDocument/2006/relationships/hyperlink" Target="https://ec.europa.eu/eurostat/cache/metadata/EN/sdg_13_31_esmsip2.htm" TargetMode="External"/><Relationship Id="rId1" Type="http://schemas.openxmlformats.org/officeDocument/2006/relationships/hyperlink" Target="https://ec.europa.eu/eurostat/databrowser/view/sdg_13_31/default/table?lang=en" TargetMode="External"/><Relationship Id="rId6" Type="http://schemas.openxmlformats.org/officeDocument/2006/relationships/comments" Target="../comments54.xml"/><Relationship Id="rId5" Type="http://schemas.openxmlformats.org/officeDocument/2006/relationships/vmlDrawing" Target="../drawings/vmlDrawing54.vml"/><Relationship Id="rId4" Type="http://schemas.openxmlformats.org/officeDocument/2006/relationships/drawing" Target="../drawings/drawing76.xml"/></Relationships>
</file>

<file path=xl/worksheets/_rels/sheet79.xml.rels><?xml version="1.0" encoding="UTF-8" standalone="yes"?>
<Relationships xmlns="http://schemas.openxmlformats.org/package/2006/relationships"><Relationship Id="rId3" Type="http://schemas.openxmlformats.org/officeDocument/2006/relationships/hyperlink" Target="https://ec.europa.eu/eurostat/api/dissemination/sdmx/2.1/data/sdg_13_40?format=TSV&amp;compressed=true" TargetMode="External"/><Relationship Id="rId2" Type="http://schemas.openxmlformats.org/officeDocument/2006/relationships/hyperlink" Target="https://ec.europa.eu/eurostat/cache/metadata/EN/sdg_13_40_esmsip2.htm" TargetMode="External"/><Relationship Id="rId1" Type="http://schemas.openxmlformats.org/officeDocument/2006/relationships/hyperlink" Target="https://ec.europa.eu/eurostat/databrowser/view/sdg_13_40/default/table?lang=en" TargetMode="External"/><Relationship Id="rId4"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3" Type="http://schemas.openxmlformats.org/officeDocument/2006/relationships/hyperlink" Target="https://ec.europa.eu/eurostat/api/dissemination/sdmx/2.1/data/sdg_01_50?format=TSV&amp;compressed=true" TargetMode="External"/><Relationship Id="rId2" Type="http://schemas.openxmlformats.org/officeDocument/2006/relationships/hyperlink" Target="https://ec.europa.eu/eurostat/cache/metadata/EN/sdg_01_50_esmsip2.htm" TargetMode="External"/><Relationship Id="rId1" Type="http://schemas.openxmlformats.org/officeDocument/2006/relationships/hyperlink" Target="https://ec.europa.eu/eurostat/databrowser/view/sdg_01_50/default/table?lang=en"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3" Type="http://schemas.openxmlformats.org/officeDocument/2006/relationships/hyperlink" Target="https://ec.europa.eu/eurostat/api/dissemination/sdmx/2.1/data/sdg_13_50?format=TSV&amp;compressed=true" TargetMode="External"/><Relationship Id="rId2" Type="http://schemas.openxmlformats.org/officeDocument/2006/relationships/hyperlink" Target="https://ec.europa.eu/eurostat/cache/metadata/EN/sdg_13_50_esmsip2.htm" TargetMode="External"/><Relationship Id="rId1" Type="http://schemas.openxmlformats.org/officeDocument/2006/relationships/hyperlink" Target="https://ec.europa.eu/eurostat/databrowser/view/sdg_13_50/default/table?lang=en" TargetMode="External"/><Relationship Id="rId6" Type="http://schemas.openxmlformats.org/officeDocument/2006/relationships/comments" Target="../comments55.xml"/><Relationship Id="rId5" Type="http://schemas.openxmlformats.org/officeDocument/2006/relationships/vmlDrawing" Target="../drawings/vmlDrawing55.vml"/><Relationship Id="rId4" Type="http://schemas.openxmlformats.org/officeDocument/2006/relationships/drawing" Target="../drawings/drawing78.xml"/></Relationships>
</file>

<file path=xl/worksheets/_rels/sheet81.xml.rels><?xml version="1.0" encoding="UTF-8" standalone="yes"?>
<Relationships xmlns="http://schemas.openxmlformats.org/package/2006/relationships"><Relationship Id="rId3" Type="http://schemas.openxmlformats.org/officeDocument/2006/relationships/hyperlink" Target="https://ec.europa.eu/eurostat/api/dissemination/sdmx/2.1/data/sdg_13_70?format=TSV&amp;compressed=true" TargetMode="External"/><Relationship Id="rId2" Type="http://schemas.openxmlformats.org/officeDocument/2006/relationships/hyperlink" Target="https://ec.europa.eu/eurostat/cache/metadata/EN/sdg_13_70_esmsip2.htm" TargetMode="External"/><Relationship Id="rId1" Type="http://schemas.openxmlformats.org/officeDocument/2006/relationships/hyperlink" Target="https://ec.europa.eu/eurostat/databrowser/view/sdg_13_70/default/table?lang=en" TargetMode="External"/><Relationship Id="rId4" Type="http://schemas.openxmlformats.org/officeDocument/2006/relationships/drawing" Target="../drawings/drawing79.xml"/></Relationships>
</file>

<file path=xl/worksheets/_rels/sheet82.xml.rels><?xml version="1.0" encoding="UTF-8" standalone="yes"?>
<Relationships xmlns="http://schemas.openxmlformats.org/package/2006/relationships"><Relationship Id="rId3" Type="http://schemas.openxmlformats.org/officeDocument/2006/relationships/hyperlink" Target="https://ec.europa.eu/eurostat/api/dissemination/sdmx/2.1/data/sdg_14_10?format=TSV&amp;compressed=true" TargetMode="External"/><Relationship Id="rId2" Type="http://schemas.openxmlformats.org/officeDocument/2006/relationships/hyperlink" Target="https://ec.europa.eu/eurostat/cache/metadata/EN/sdg_14_10_esmsip2.htm" TargetMode="External"/><Relationship Id="rId1" Type="http://schemas.openxmlformats.org/officeDocument/2006/relationships/hyperlink" Target="https://ec.europa.eu/eurostat/databrowser/view/sdg_14_10/default/table?lang=en" TargetMode="External"/><Relationship Id="rId6" Type="http://schemas.openxmlformats.org/officeDocument/2006/relationships/comments" Target="../comments56.xml"/><Relationship Id="rId5" Type="http://schemas.openxmlformats.org/officeDocument/2006/relationships/vmlDrawing" Target="../drawings/vmlDrawing56.vml"/><Relationship Id="rId4" Type="http://schemas.openxmlformats.org/officeDocument/2006/relationships/drawing" Target="../drawings/drawing80.xml"/></Relationships>
</file>

<file path=xl/worksheets/_rels/sheet83.xml.rels><?xml version="1.0" encoding="UTF-8" standalone="yes"?>
<Relationships xmlns="http://schemas.openxmlformats.org/package/2006/relationships"><Relationship Id="rId3" Type="http://schemas.openxmlformats.org/officeDocument/2006/relationships/hyperlink" Target="https://ec.europa.eu/eurostat/api/dissemination/sdmx/2.1/data/sdg_14_21?format=TSV&amp;compressed=true" TargetMode="External"/><Relationship Id="rId2" Type="http://schemas.openxmlformats.org/officeDocument/2006/relationships/hyperlink" Target="https://ec.europa.eu/eurostat/cache/metadata/EN/sdg_14_21_esmsip2.htm" TargetMode="External"/><Relationship Id="rId1" Type="http://schemas.openxmlformats.org/officeDocument/2006/relationships/hyperlink" Target="https://ec.europa.eu/eurostat/databrowser/view/sdg_14_21/default/table?lang=en" TargetMode="External"/><Relationship Id="rId6" Type="http://schemas.openxmlformats.org/officeDocument/2006/relationships/comments" Target="../comments57.xml"/><Relationship Id="rId5" Type="http://schemas.openxmlformats.org/officeDocument/2006/relationships/vmlDrawing" Target="../drawings/vmlDrawing57.vml"/><Relationship Id="rId4" Type="http://schemas.openxmlformats.org/officeDocument/2006/relationships/drawing" Target="../drawings/drawing81.xml"/></Relationships>
</file>

<file path=xl/worksheets/_rels/sheet84.xml.rels><?xml version="1.0" encoding="UTF-8" standalone="yes"?>
<Relationships xmlns="http://schemas.openxmlformats.org/package/2006/relationships"><Relationship Id="rId3" Type="http://schemas.openxmlformats.org/officeDocument/2006/relationships/hyperlink" Target="https://ec.europa.eu/eurostat/api/dissemination/sdmx/2.1/data/sdg_14_30?format=TSV&amp;compressed=true" TargetMode="External"/><Relationship Id="rId2" Type="http://schemas.openxmlformats.org/officeDocument/2006/relationships/hyperlink" Target="https://ec.europa.eu/eurostat/cache/metadata/EN/sdg_14_30_esmsip2.htm" TargetMode="External"/><Relationship Id="rId1" Type="http://schemas.openxmlformats.org/officeDocument/2006/relationships/hyperlink" Target="https://ec.europa.eu/eurostat/databrowser/view/sdg_14_30/default/table?lang=en" TargetMode="External"/><Relationship Id="rId4" Type="http://schemas.openxmlformats.org/officeDocument/2006/relationships/drawing" Target="../drawings/drawing82.xml"/></Relationships>
</file>

<file path=xl/worksheets/_rels/sheet85.xml.rels><?xml version="1.0" encoding="UTF-8" standalone="yes"?>
<Relationships xmlns="http://schemas.openxmlformats.org/package/2006/relationships"><Relationship Id="rId3" Type="http://schemas.openxmlformats.org/officeDocument/2006/relationships/hyperlink" Target="https://ec.europa.eu/eurostat/api/dissemination/sdmx/2.1/data/sdg_14_40?format=TSV&amp;compressed=true" TargetMode="External"/><Relationship Id="rId2" Type="http://schemas.openxmlformats.org/officeDocument/2006/relationships/hyperlink" Target="https://ec.europa.eu/eurostat/cache/metadata/EN/sdg_14_40_esmsip2.htm" TargetMode="External"/><Relationship Id="rId1" Type="http://schemas.openxmlformats.org/officeDocument/2006/relationships/hyperlink" Target="https://ec.europa.eu/eurostat/databrowser/view/sdg_14_40/default/table?lang=en" TargetMode="External"/><Relationship Id="rId4" Type="http://schemas.openxmlformats.org/officeDocument/2006/relationships/drawing" Target="../drawings/drawing83.xml"/></Relationships>
</file>

<file path=xl/worksheets/_rels/sheet86.xml.rels><?xml version="1.0" encoding="UTF-8" standalone="yes"?>
<Relationships xmlns="http://schemas.openxmlformats.org/package/2006/relationships"><Relationship Id="rId3" Type="http://schemas.openxmlformats.org/officeDocument/2006/relationships/hyperlink" Target="https://ec.europa.eu/eurostat/api/dissemination/sdmx/2.1/data/sdg_14_51?format=TSV&amp;compressed=true" TargetMode="External"/><Relationship Id="rId2" Type="http://schemas.openxmlformats.org/officeDocument/2006/relationships/hyperlink" Target="https://ec.europa.eu/eurostat/cache/metadata/EN/sdg_14_51_esmsip2.htm" TargetMode="External"/><Relationship Id="rId1" Type="http://schemas.openxmlformats.org/officeDocument/2006/relationships/hyperlink" Target="https://ec.europa.eu/eurostat/databrowser/view/sdg_14_51/default/table?lang=en" TargetMode="External"/><Relationship Id="rId4" Type="http://schemas.openxmlformats.org/officeDocument/2006/relationships/drawing" Target="../drawings/drawing84.xml"/></Relationships>
</file>

<file path=xl/worksheets/_rels/sheet87.xml.rels><?xml version="1.0" encoding="UTF-8" standalone="yes"?>
<Relationships xmlns="http://schemas.openxmlformats.org/package/2006/relationships"><Relationship Id="rId3" Type="http://schemas.openxmlformats.org/officeDocument/2006/relationships/hyperlink" Target="https://ec.europa.eu/eurostat/api/dissemination/sdmx/2.1/data/sdg_14_60?format=TSV&amp;compressed=true" TargetMode="External"/><Relationship Id="rId2" Type="http://schemas.openxmlformats.org/officeDocument/2006/relationships/hyperlink" Target="https://ec.europa.eu/eurostat/cache/metadata/EN/sdg_14_60_esmsip2.htm" TargetMode="External"/><Relationship Id="rId1" Type="http://schemas.openxmlformats.org/officeDocument/2006/relationships/hyperlink" Target="https://ec.europa.eu/eurostat/databrowser/view/sdg_14_60/default/table?lang=en" TargetMode="External"/><Relationship Id="rId4"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3" Type="http://schemas.openxmlformats.org/officeDocument/2006/relationships/hyperlink" Target="https://ec.europa.eu/eurostat/api/dissemination/sdmx/2.1/data/sdg_15_11?format=TSV&amp;compressed=true" TargetMode="External"/><Relationship Id="rId2" Type="http://schemas.openxmlformats.org/officeDocument/2006/relationships/hyperlink" Target="https://ec.europa.eu/eurostat/cache/metadata/EN/sdg_15_11_esmsip2.htm" TargetMode="External"/><Relationship Id="rId1" Type="http://schemas.openxmlformats.org/officeDocument/2006/relationships/hyperlink" Target="https://ec.europa.eu/eurostat/databrowser/view/sdg_15_11/default/table?lang=en" TargetMode="External"/><Relationship Id="rId6" Type="http://schemas.openxmlformats.org/officeDocument/2006/relationships/comments" Target="../comments58.xml"/><Relationship Id="rId5" Type="http://schemas.openxmlformats.org/officeDocument/2006/relationships/vmlDrawing" Target="../drawings/vmlDrawing58.vml"/><Relationship Id="rId4"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3" Type="http://schemas.openxmlformats.org/officeDocument/2006/relationships/hyperlink" Target="https://ec.europa.eu/eurostat/api/dissemination/sdmx/2.1/data/sdg_15_20?format=TSV&amp;compressed=true" TargetMode="External"/><Relationship Id="rId2" Type="http://schemas.openxmlformats.org/officeDocument/2006/relationships/hyperlink" Target="https://ec.europa.eu/eurostat/cache/metadata/EN/sdg_15_20_esmsip2.htm" TargetMode="External"/><Relationship Id="rId1" Type="http://schemas.openxmlformats.org/officeDocument/2006/relationships/hyperlink" Target="https://ec.europa.eu/eurostat/databrowser/view/sdg_15_20/default/table?lang=en" TargetMode="External"/><Relationship Id="rId4"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3" Type="http://schemas.openxmlformats.org/officeDocument/2006/relationships/hyperlink" Target="https://ec.europa.eu/eurostat/api/dissemination/sdmx/2.1/data/sdg_02_10?format=TSV&amp;compressed=true" TargetMode="External"/><Relationship Id="rId2" Type="http://schemas.openxmlformats.org/officeDocument/2006/relationships/hyperlink" Target="https://ec.europa.eu/eurostat/cache/metadata/EN/sdg_02_10_esmsip2.htm" TargetMode="External"/><Relationship Id="rId1" Type="http://schemas.openxmlformats.org/officeDocument/2006/relationships/hyperlink" Target="https://ec.europa.eu/eurostat/databrowser/view/sdg_02_10/default/table?lang=en"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3" Type="http://schemas.openxmlformats.org/officeDocument/2006/relationships/hyperlink" Target="https://ec.europa.eu/eurostat/api/dissemination/sdmx/2.1/data/sdg_15_42?format=TSV&amp;compressed=true" TargetMode="External"/><Relationship Id="rId2" Type="http://schemas.openxmlformats.org/officeDocument/2006/relationships/hyperlink" Target="https://ec.europa.eu/eurostat/cache/metadata/EN/sdg_15_42_esmsip2.htm" TargetMode="External"/><Relationship Id="rId1" Type="http://schemas.openxmlformats.org/officeDocument/2006/relationships/hyperlink" Target="https://ec.europa.eu/eurostat/databrowser/view/sdg_15_42/default/table?lang=en" TargetMode="External"/><Relationship Id="rId4" Type="http://schemas.openxmlformats.org/officeDocument/2006/relationships/drawing" Target="../drawings/drawing88.xml"/></Relationships>
</file>

<file path=xl/worksheets/_rels/sheet91.xml.rels><?xml version="1.0" encoding="UTF-8" standalone="yes"?>
<Relationships xmlns="http://schemas.openxmlformats.org/package/2006/relationships"><Relationship Id="rId3" Type="http://schemas.openxmlformats.org/officeDocument/2006/relationships/hyperlink" Target="https://ec.europa.eu/eurostat/api/dissemination/sdmx/2.1/data/sdg_15_50?format=TSV&amp;compressed=true" TargetMode="External"/><Relationship Id="rId2" Type="http://schemas.openxmlformats.org/officeDocument/2006/relationships/hyperlink" Target="https://ec.europa.eu/eurostat/cache/metadata/EN/sdg_15_50_esmsip2.htm" TargetMode="External"/><Relationship Id="rId1" Type="http://schemas.openxmlformats.org/officeDocument/2006/relationships/hyperlink" Target="https://ec.europa.eu/eurostat/databrowser/view/sdg_15_50/default/table?lang=en" TargetMode="External"/><Relationship Id="rId6" Type="http://schemas.openxmlformats.org/officeDocument/2006/relationships/comments" Target="../comments59.xml"/><Relationship Id="rId5" Type="http://schemas.openxmlformats.org/officeDocument/2006/relationships/vmlDrawing" Target="../drawings/vmlDrawing59.vml"/><Relationship Id="rId4" Type="http://schemas.openxmlformats.org/officeDocument/2006/relationships/drawing" Target="../drawings/drawing89.xml"/></Relationships>
</file>

<file path=xl/worksheets/_rels/sheet92.xml.rels><?xml version="1.0" encoding="UTF-8" standalone="yes"?>
<Relationships xmlns="http://schemas.openxmlformats.org/package/2006/relationships"><Relationship Id="rId3" Type="http://schemas.openxmlformats.org/officeDocument/2006/relationships/hyperlink" Target="https://ec.europa.eu/eurostat/api/dissemination/sdmx/2.1/data/sdg_15_60?format=TSV&amp;compressed=true" TargetMode="External"/><Relationship Id="rId2" Type="http://schemas.openxmlformats.org/officeDocument/2006/relationships/hyperlink" Target="https://ec.europa.eu/eurostat/cache/metadata/EN/sdg_15_60_esmsip2.htm" TargetMode="External"/><Relationship Id="rId1" Type="http://schemas.openxmlformats.org/officeDocument/2006/relationships/hyperlink" Target="https://ec.europa.eu/eurostat/databrowser/view/sdg_15_60/default/table?lang=en" TargetMode="External"/><Relationship Id="rId4" Type="http://schemas.openxmlformats.org/officeDocument/2006/relationships/drawing" Target="../drawings/drawing90.xml"/></Relationships>
</file>

<file path=xl/worksheets/_rels/sheet93.xml.rels><?xml version="1.0" encoding="UTF-8" standalone="yes"?>
<Relationships xmlns="http://schemas.openxmlformats.org/package/2006/relationships"><Relationship Id="rId3" Type="http://schemas.openxmlformats.org/officeDocument/2006/relationships/hyperlink" Target="https://ec.europa.eu/eurostat/api/dissemination/sdmx/2.1/data/sdg_15_61?format=TSV&amp;compressed=true" TargetMode="External"/><Relationship Id="rId2" Type="http://schemas.openxmlformats.org/officeDocument/2006/relationships/hyperlink" Target="https://ec.europa.eu/eurostat/cache/metadata/EN/sdg_15_61_esmsip2.htm" TargetMode="External"/><Relationship Id="rId1" Type="http://schemas.openxmlformats.org/officeDocument/2006/relationships/hyperlink" Target="https://ec.europa.eu/eurostat/databrowser/view/sdg_15_61/default/table?lang=en" TargetMode="External"/><Relationship Id="rId4" Type="http://schemas.openxmlformats.org/officeDocument/2006/relationships/drawing" Target="../drawings/drawing91.xml"/></Relationships>
</file>

<file path=xl/worksheets/_rels/sheet94.xml.rels><?xml version="1.0" encoding="UTF-8" standalone="yes"?>
<Relationships xmlns="http://schemas.openxmlformats.org/package/2006/relationships"><Relationship Id="rId3" Type="http://schemas.openxmlformats.org/officeDocument/2006/relationships/hyperlink" Target="https://ec.europa.eu/eurostat/api/dissemination/sdmx/2.1/data/sdg_16_10?format=TSV&amp;compressed=true" TargetMode="External"/><Relationship Id="rId2" Type="http://schemas.openxmlformats.org/officeDocument/2006/relationships/hyperlink" Target="https://ec.europa.eu/eurostat/cache/metadata/EN/sdg_16_10_esmsip2.htm" TargetMode="External"/><Relationship Id="rId1" Type="http://schemas.openxmlformats.org/officeDocument/2006/relationships/hyperlink" Target="https://ec.europa.eu/eurostat/databrowser/view/sdg_16_10/default/table?lang=en" TargetMode="External"/><Relationship Id="rId6" Type="http://schemas.openxmlformats.org/officeDocument/2006/relationships/comments" Target="../comments60.xml"/><Relationship Id="rId5" Type="http://schemas.openxmlformats.org/officeDocument/2006/relationships/vmlDrawing" Target="../drawings/vmlDrawing60.vml"/><Relationship Id="rId4" Type="http://schemas.openxmlformats.org/officeDocument/2006/relationships/drawing" Target="../drawings/drawing92.xml"/></Relationships>
</file>

<file path=xl/worksheets/_rels/sheet95.xml.rels><?xml version="1.0" encoding="UTF-8" standalone="yes"?>
<Relationships xmlns="http://schemas.openxmlformats.org/package/2006/relationships"><Relationship Id="rId3" Type="http://schemas.openxmlformats.org/officeDocument/2006/relationships/hyperlink" Target="https://ec.europa.eu/eurostat/api/dissemination/sdmx/2.1/data/sdg_16_20?format=TSV&amp;compressed=true" TargetMode="External"/><Relationship Id="rId2" Type="http://schemas.openxmlformats.org/officeDocument/2006/relationships/hyperlink" Target="https://ec.europa.eu/eurostat/cache/metadata/EN/sdg_16_20_esmsip2.htm" TargetMode="External"/><Relationship Id="rId1" Type="http://schemas.openxmlformats.org/officeDocument/2006/relationships/hyperlink" Target="https://ec.europa.eu/eurostat/databrowser/view/sdg_16_20/default/table?lang=en" TargetMode="External"/><Relationship Id="rId6" Type="http://schemas.openxmlformats.org/officeDocument/2006/relationships/comments" Target="../comments61.xml"/><Relationship Id="rId5" Type="http://schemas.openxmlformats.org/officeDocument/2006/relationships/vmlDrawing" Target="../drawings/vmlDrawing61.vml"/><Relationship Id="rId4" Type="http://schemas.openxmlformats.org/officeDocument/2006/relationships/drawing" Target="../drawings/drawing93.xml"/></Relationships>
</file>

<file path=xl/worksheets/_rels/sheet96.xml.rels><?xml version="1.0" encoding="UTF-8" standalone="yes"?>
<Relationships xmlns="http://schemas.openxmlformats.org/package/2006/relationships"><Relationship Id="rId3" Type="http://schemas.openxmlformats.org/officeDocument/2006/relationships/hyperlink" Target="https://ec.europa.eu/eurostat/api/dissemination/sdmx/2.1/data/sdg_16_30?format=TSV&amp;compressed=true" TargetMode="External"/><Relationship Id="rId2" Type="http://schemas.openxmlformats.org/officeDocument/2006/relationships/hyperlink" Target="https://ec.europa.eu/eurostat/cache/metadata/EN/sdg_16_30_esmsip2.htm" TargetMode="External"/><Relationship Id="rId1" Type="http://schemas.openxmlformats.org/officeDocument/2006/relationships/hyperlink" Target="https://ec.europa.eu/eurostat/databrowser/view/sdg_16_30/default/table?lang=en" TargetMode="External"/><Relationship Id="rId6" Type="http://schemas.openxmlformats.org/officeDocument/2006/relationships/comments" Target="../comments62.xml"/><Relationship Id="rId5" Type="http://schemas.openxmlformats.org/officeDocument/2006/relationships/vmlDrawing" Target="../drawings/vmlDrawing62.vml"/><Relationship Id="rId4" Type="http://schemas.openxmlformats.org/officeDocument/2006/relationships/drawing" Target="../drawings/drawing94.xml"/></Relationships>
</file>

<file path=xl/worksheets/_rels/sheet97.xml.rels><?xml version="1.0" encoding="UTF-8" standalone="yes"?>
<Relationships xmlns="http://schemas.openxmlformats.org/package/2006/relationships"><Relationship Id="rId3" Type="http://schemas.openxmlformats.org/officeDocument/2006/relationships/hyperlink" Target="https://ec.europa.eu/eurostat/api/dissemination/sdmx/2.1/data/sdg_16_40?format=TSV&amp;compressed=true" TargetMode="External"/><Relationship Id="rId2" Type="http://schemas.openxmlformats.org/officeDocument/2006/relationships/hyperlink" Target="https://ec.europa.eu/eurostat/cache/metadata/EN/sdg_16_40_esmsip2.htm" TargetMode="External"/><Relationship Id="rId1" Type="http://schemas.openxmlformats.org/officeDocument/2006/relationships/hyperlink" Target="https://ec.europa.eu/eurostat/databrowser/view/sdg_16_40/default/table?lang=en" TargetMode="External"/><Relationship Id="rId6" Type="http://schemas.openxmlformats.org/officeDocument/2006/relationships/comments" Target="../comments63.xml"/><Relationship Id="rId5" Type="http://schemas.openxmlformats.org/officeDocument/2006/relationships/vmlDrawing" Target="../drawings/vmlDrawing63.vml"/><Relationship Id="rId4" Type="http://schemas.openxmlformats.org/officeDocument/2006/relationships/drawing" Target="../drawings/drawing95.xml"/></Relationships>
</file>

<file path=xl/worksheets/_rels/sheet98.xml.rels><?xml version="1.0" encoding="UTF-8" standalone="yes"?>
<Relationships xmlns="http://schemas.openxmlformats.org/package/2006/relationships"><Relationship Id="rId3" Type="http://schemas.openxmlformats.org/officeDocument/2006/relationships/hyperlink" Target="https://ec.europa.eu/eurostat/api/dissemination/sdmx/2.1/data/sdg_16_50?format=TSV&amp;compressed=true" TargetMode="External"/><Relationship Id="rId2" Type="http://schemas.openxmlformats.org/officeDocument/2006/relationships/hyperlink" Target="https://ec.europa.eu/eurostat/cache/metadata/EN/sdg_16_50_esmsip2.htm" TargetMode="External"/><Relationship Id="rId1" Type="http://schemas.openxmlformats.org/officeDocument/2006/relationships/hyperlink" Target="https://ec.europa.eu/eurostat/databrowser/view/sdg_16_50/default/table?lang=en" TargetMode="External"/><Relationship Id="rId4" Type="http://schemas.openxmlformats.org/officeDocument/2006/relationships/drawing" Target="../drawings/drawing96.xml"/></Relationships>
</file>

<file path=xl/worksheets/_rels/sheet99.xml.rels><?xml version="1.0" encoding="UTF-8" standalone="yes"?>
<Relationships xmlns="http://schemas.openxmlformats.org/package/2006/relationships"><Relationship Id="rId3" Type="http://schemas.openxmlformats.org/officeDocument/2006/relationships/hyperlink" Target="https://ec.europa.eu/eurostat/api/dissemination/sdmx/2.1/data/sdg_16_70?format=TSV&amp;compressed=true" TargetMode="External"/><Relationship Id="rId2" Type="http://schemas.openxmlformats.org/officeDocument/2006/relationships/hyperlink" Target="https://ec.europa.eu/eurostat/cache/metadata/EN/sdg_16_70_esmsip2.htm" TargetMode="External"/><Relationship Id="rId1" Type="http://schemas.openxmlformats.org/officeDocument/2006/relationships/hyperlink" Target="https://ec.europa.eu/eurostat/databrowser/view/sdg_16_70/default/table?lang=en" TargetMode="External"/><Relationship Id="rId4" Type="http://schemas.openxmlformats.org/officeDocument/2006/relationships/drawing" Target="../drawings/drawing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Q23"/>
  <sheetViews>
    <sheetView tabSelected="1" workbookViewId="0"/>
  </sheetViews>
  <sheetFormatPr defaultRowHeight="15" x14ac:dyDescent="0.25"/>
  <sheetData>
    <row r="1" spans="1:17" x14ac:dyDescent="0.25">
      <c r="A1" s="103"/>
      <c r="B1" s="104"/>
      <c r="C1" s="105"/>
      <c r="D1" s="106"/>
      <c r="E1" s="107"/>
      <c r="F1" s="108"/>
      <c r="G1" s="109"/>
      <c r="H1" s="110"/>
      <c r="I1" s="111"/>
      <c r="J1" s="112"/>
      <c r="K1" s="113"/>
      <c r="L1" s="114"/>
      <c r="M1" s="115"/>
      <c r="N1" s="116"/>
      <c r="O1" s="117"/>
      <c r="P1" s="118"/>
      <c r="Q1" s="119"/>
    </row>
    <row r="11" spans="1:17" ht="15.75" thickBot="1" x14ac:dyDescent="0.3"/>
    <row r="12" spans="1:17" x14ac:dyDescent="0.25">
      <c r="B12" s="124"/>
      <c r="C12" s="123"/>
      <c r="D12" s="123"/>
      <c r="E12" s="123"/>
      <c r="F12" s="123"/>
      <c r="G12" s="123"/>
      <c r="H12" s="123"/>
      <c r="I12" s="128"/>
    </row>
    <row r="13" spans="1:17" ht="33" x14ac:dyDescent="0.25">
      <c r="B13" s="125" t="s">
        <v>996</v>
      </c>
      <c r="C13" s="120"/>
      <c r="D13" s="120"/>
      <c r="E13" s="120"/>
      <c r="F13" s="120"/>
      <c r="G13" s="120"/>
      <c r="H13" s="120"/>
      <c r="I13" s="129"/>
    </row>
    <row r="14" spans="1:17" ht="28.5" x14ac:dyDescent="0.25">
      <c r="B14" s="126" t="s">
        <v>997</v>
      </c>
      <c r="C14" s="121"/>
      <c r="D14" s="121"/>
      <c r="E14" s="121"/>
      <c r="F14" s="121"/>
      <c r="G14" s="121"/>
      <c r="H14" s="121"/>
      <c r="I14" s="130"/>
    </row>
    <row r="15" spans="1:17" ht="15.75" thickBot="1" x14ac:dyDescent="0.3">
      <c r="B15" s="127"/>
      <c r="C15" s="122"/>
      <c r="D15" s="122"/>
      <c r="E15" s="122"/>
      <c r="F15" s="122"/>
      <c r="G15" s="122"/>
      <c r="H15" s="122"/>
      <c r="I15" s="131"/>
    </row>
    <row r="20" spans="2:3" x14ac:dyDescent="0.25">
      <c r="B20" s="86" t="s">
        <v>998</v>
      </c>
      <c r="C20" s="1" t="s">
        <v>999</v>
      </c>
    </row>
    <row r="21" spans="2:3" x14ac:dyDescent="0.25">
      <c r="B21" s="86" t="s">
        <v>1000</v>
      </c>
      <c r="C21" s="132" t="s">
        <v>1001</v>
      </c>
    </row>
    <row r="22" spans="2:3" x14ac:dyDescent="0.25">
      <c r="B22" s="86"/>
      <c r="C22" s="1"/>
    </row>
    <row r="23" spans="2:3" x14ac:dyDescent="0.25">
      <c r="B23" s="86" t="s">
        <v>1002</v>
      </c>
      <c r="C23" s="132" t="s">
        <v>1003</v>
      </c>
    </row>
  </sheetData>
  <mergeCells count="2">
    <mergeCell ref="B13:I13"/>
    <mergeCell ref="B14:I14"/>
  </mergeCells>
  <hyperlinks>
    <hyperlink ref="C21" r:id="rId1" tooltip="Web portal"/>
    <hyperlink ref="C23" r:id="rId2" tooltip="Indicators - Sustainable Development"/>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A63A"/>
  </sheetPr>
  <dimension ref="A1:Q54"/>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ht="30" customHeight="1" x14ac:dyDescent="0.25">
      <c r="A6" s="11" t="s">
        <v>2</v>
      </c>
      <c r="B6" s="8" t="s">
        <v>92</v>
      </c>
      <c r="C6" s="8"/>
      <c r="D6" s="8"/>
      <c r="E6" s="8"/>
    </row>
    <row r="7" spans="1:5" x14ac:dyDescent="0.25">
      <c r="A7" s="12" t="s">
        <v>4</v>
      </c>
      <c r="B7" s="9" t="s">
        <v>93</v>
      </c>
      <c r="C7" s="9"/>
      <c r="D7" s="9"/>
      <c r="E7" s="9"/>
    </row>
    <row r="8" spans="1:5" x14ac:dyDescent="0.25">
      <c r="A8" s="12" t="s">
        <v>6</v>
      </c>
      <c r="B8" s="10" t="s">
        <v>94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96</v>
      </c>
    </row>
    <row r="20" spans="1:17" x14ac:dyDescent="0.25">
      <c r="A20" s="22" t="s">
        <v>97</v>
      </c>
    </row>
    <row r="22" spans="1:17" ht="15.75" thickBot="1" x14ac:dyDescent="0.3">
      <c r="A22" s="34"/>
      <c r="B22" s="34">
        <v>2010</v>
      </c>
      <c r="C22" s="34">
        <v>2011</v>
      </c>
      <c r="D22" s="34">
        <v>2012</v>
      </c>
      <c r="E22" s="34">
        <v>2013</v>
      </c>
      <c r="F22" s="34">
        <v>2014</v>
      </c>
      <c r="G22" s="34">
        <v>2015</v>
      </c>
      <c r="H22" s="34">
        <v>2016</v>
      </c>
      <c r="I22" s="34">
        <v>2017</v>
      </c>
      <c r="J22" s="34">
        <v>2018</v>
      </c>
      <c r="K22" s="34">
        <v>2019</v>
      </c>
      <c r="L22" s="34">
        <v>2020</v>
      </c>
      <c r="M22" s="34">
        <v>2021</v>
      </c>
      <c r="N22" s="34">
        <v>2022</v>
      </c>
      <c r="O22" s="34">
        <v>2023</v>
      </c>
      <c r="P22" s="34">
        <v>2024</v>
      </c>
      <c r="Q22" s="34">
        <v>2025</v>
      </c>
    </row>
    <row r="23" spans="1:17" x14ac:dyDescent="0.25">
      <c r="A23" t="s">
        <v>21</v>
      </c>
      <c r="B23">
        <v>71.41</v>
      </c>
      <c r="C23">
        <v>80.319999999999993</v>
      </c>
      <c r="D23">
        <v>79.709999999999994</v>
      </c>
      <c r="E23">
        <v>82.58</v>
      </c>
      <c r="F23">
        <v>84.26</v>
      </c>
      <c r="G23">
        <v>81.55</v>
      </c>
      <c r="H23">
        <v>81.89</v>
      </c>
      <c r="I23">
        <v>95.19</v>
      </c>
      <c r="J23">
        <v>92.43</v>
      </c>
      <c r="K23">
        <v>96.31</v>
      </c>
      <c r="L23">
        <v>100</v>
      </c>
      <c r="M23">
        <v>104.96</v>
      </c>
      <c r="N23">
        <v>118.96</v>
      </c>
      <c r="O23">
        <v>111.11</v>
      </c>
      <c r="P23">
        <v>111.16</v>
      </c>
      <c r="Q23">
        <v>121.35</v>
      </c>
    </row>
    <row r="24" spans="1:17" x14ac:dyDescent="0.25">
      <c r="A24" t="s">
        <v>23</v>
      </c>
      <c r="B24">
        <v>100.2</v>
      </c>
      <c r="C24">
        <v>85.99</v>
      </c>
      <c r="D24">
        <v>94.72</v>
      </c>
      <c r="E24">
        <v>108.91</v>
      </c>
      <c r="F24">
        <v>105.21</v>
      </c>
      <c r="G24">
        <v>108.72</v>
      </c>
      <c r="H24">
        <v>111.26</v>
      </c>
      <c r="I24">
        <v>123.61</v>
      </c>
      <c r="J24">
        <v>102.09</v>
      </c>
      <c r="K24">
        <v>104.97</v>
      </c>
      <c r="L24">
        <v>100</v>
      </c>
      <c r="M24">
        <v>103.8</v>
      </c>
      <c r="N24">
        <v>108.25</v>
      </c>
      <c r="O24">
        <v>119.28</v>
      </c>
      <c r="P24">
        <v>117.11</v>
      </c>
      <c r="Q24">
        <v>114.37</v>
      </c>
    </row>
    <row r="25" spans="1:17" ht="15.75" thickBot="1" x14ac:dyDescent="0.3">
      <c r="A25" s="34" t="s">
        <v>24</v>
      </c>
      <c r="B25" s="34">
        <v>54.1</v>
      </c>
      <c r="C25" s="34">
        <v>71.31</v>
      </c>
      <c r="D25" s="34">
        <v>66.62</v>
      </c>
      <c r="E25" s="34">
        <v>72.87</v>
      </c>
      <c r="F25" s="34">
        <v>60.02</v>
      </c>
      <c r="G25" s="34">
        <v>60.62</v>
      </c>
      <c r="H25" s="34">
        <v>67.510000000000005</v>
      </c>
      <c r="I25" s="34">
        <v>84.58</v>
      </c>
      <c r="J25" s="34">
        <v>79.78</v>
      </c>
      <c r="K25" s="34">
        <v>84.1</v>
      </c>
      <c r="L25" s="34">
        <v>100</v>
      </c>
      <c r="M25" s="34">
        <v>91.77</v>
      </c>
      <c r="N25" s="34">
        <v>118.31</v>
      </c>
      <c r="O25" s="34">
        <v>106.25</v>
      </c>
      <c r="P25" s="34">
        <v>101.87</v>
      </c>
      <c r="Q25" s="34">
        <v>135.91999999999999</v>
      </c>
    </row>
    <row r="29" spans="1:17" x14ac:dyDescent="0.25">
      <c r="A29" s="2" t="s">
        <v>98</v>
      </c>
    </row>
    <row r="30" spans="1:17" x14ac:dyDescent="0.25">
      <c r="A30" s="22" t="s">
        <v>97</v>
      </c>
    </row>
    <row r="32" spans="1:17" ht="15.75" thickBot="1" x14ac:dyDescent="0.3">
      <c r="A32" s="34"/>
      <c r="B32" s="34">
        <v>2010</v>
      </c>
      <c r="C32" s="34">
        <v>2011</v>
      </c>
      <c r="D32" s="34">
        <v>2012</v>
      </c>
      <c r="E32" s="34">
        <v>2013</v>
      </c>
      <c r="F32" s="34">
        <v>2014</v>
      </c>
      <c r="G32" s="34">
        <v>2015</v>
      </c>
      <c r="H32" s="34">
        <v>2016</v>
      </c>
      <c r="I32" s="34">
        <v>2017</v>
      </c>
      <c r="J32" s="34">
        <v>2018</v>
      </c>
      <c r="K32" s="34">
        <v>2019</v>
      </c>
      <c r="L32" s="34">
        <v>2020</v>
      </c>
      <c r="M32" s="34">
        <v>2021</v>
      </c>
      <c r="N32" s="34">
        <v>2022</v>
      </c>
      <c r="O32" s="34">
        <v>2023</v>
      </c>
      <c r="P32" s="34">
        <v>2024</v>
      </c>
      <c r="Q32" s="34">
        <v>2025</v>
      </c>
    </row>
    <row r="33" spans="1:17" x14ac:dyDescent="0.25">
      <c r="A33" t="s">
        <v>21</v>
      </c>
      <c r="B33">
        <v>14463.68</v>
      </c>
      <c r="C33">
        <v>16269.57</v>
      </c>
      <c r="D33">
        <v>16145.86</v>
      </c>
      <c r="E33">
        <v>16727.16</v>
      </c>
      <c r="F33">
        <v>17066.8</v>
      </c>
      <c r="G33">
        <v>16518.2</v>
      </c>
      <c r="H33">
        <v>16587.64</v>
      </c>
      <c r="I33">
        <v>19281.669999999998</v>
      </c>
      <c r="J33">
        <v>18721.419999999998</v>
      </c>
      <c r="K33">
        <v>19508.169999999998</v>
      </c>
      <c r="L33">
        <v>20255.66</v>
      </c>
      <c r="M33">
        <v>21260.62</v>
      </c>
      <c r="N33">
        <v>24096.65</v>
      </c>
      <c r="O33">
        <v>22506.76</v>
      </c>
      <c r="P33">
        <v>22516.19</v>
      </c>
      <c r="Q33">
        <v>24579.74</v>
      </c>
    </row>
    <row r="34" spans="1:17" x14ac:dyDescent="0.25">
      <c r="A34" t="s">
        <v>23</v>
      </c>
      <c r="B34">
        <v>49752.06</v>
      </c>
      <c r="C34">
        <v>42697.52</v>
      </c>
      <c r="D34">
        <v>47030.17</v>
      </c>
      <c r="E34">
        <v>54074.06</v>
      </c>
      <c r="F34">
        <v>52236.12</v>
      </c>
      <c r="G34">
        <v>53981.279999999999</v>
      </c>
      <c r="H34">
        <v>55243.23</v>
      </c>
      <c r="I34">
        <v>61373.56</v>
      </c>
      <c r="J34">
        <v>50687.91</v>
      </c>
      <c r="K34">
        <v>52116.89</v>
      </c>
      <c r="L34">
        <v>49651.63</v>
      </c>
      <c r="M34">
        <v>51540.639999999999</v>
      </c>
      <c r="N34">
        <v>53747.1</v>
      </c>
      <c r="O34">
        <v>59223.02</v>
      </c>
      <c r="P34">
        <v>58145.58</v>
      </c>
      <c r="Q34">
        <v>56789</v>
      </c>
    </row>
    <row r="35" spans="1:17" ht="15.75" thickBot="1" x14ac:dyDescent="0.3">
      <c r="A35" s="34" t="s">
        <v>24</v>
      </c>
      <c r="B35" s="34">
        <v>4591.17</v>
      </c>
      <c r="C35" s="34">
        <v>6052.06</v>
      </c>
      <c r="D35" s="34">
        <v>5653.42</v>
      </c>
      <c r="E35" s="34">
        <v>6184.27</v>
      </c>
      <c r="F35" s="34">
        <v>5093.8900000000003</v>
      </c>
      <c r="G35" s="34">
        <v>5144.29</v>
      </c>
      <c r="H35" s="34">
        <v>5729.07</v>
      </c>
      <c r="I35" s="34">
        <v>7177.92</v>
      </c>
      <c r="J35" s="34">
        <v>6770.56</v>
      </c>
      <c r="K35" s="34">
        <v>7137.6</v>
      </c>
      <c r="L35" s="34">
        <v>8486.65</v>
      </c>
      <c r="M35" s="34">
        <v>7788.3</v>
      </c>
      <c r="N35" s="34">
        <v>10040.82</v>
      </c>
      <c r="O35" s="34">
        <v>9016.8700000000008</v>
      </c>
      <c r="P35" s="34">
        <v>8645.26</v>
      </c>
      <c r="Q35" s="34">
        <v>11534.9</v>
      </c>
    </row>
    <row r="37" spans="1:17" x14ac:dyDescent="0.25">
      <c r="A37" t="s">
        <v>28</v>
      </c>
    </row>
    <row r="38" spans="1:17" x14ac:dyDescent="0.25">
      <c r="A38" t="s">
        <v>99</v>
      </c>
    </row>
    <row r="40" spans="1:17" x14ac:dyDescent="0.25">
      <c r="A40" s="28" t="s">
        <v>32</v>
      </c>
    </row>
    <row r="41" spans="1:17" x14ac:dyDescent="0.25">
      <c r="A41" t="s">
        <v>45</v>
      </c>
    </row>
    <row r="46" spans="1:17" x14ac:dyDescent="0.25">
      <c r="A46" s="29" t="s">
        <v>34</v>
      </c>
    </row>
    <row r="47" spans="1:17" x14ac:dyDescent="0.25">
      <c r="A47" s="30" t="s">
        <v>100</v>
      </c>
      <c r="B47" s="16"/>
      <c r="C47" s="16"/>
      <c r="D47" s="16"/>
      <c r="E47" s="16"/>
      <c r="F47" s="16"/>
      <c r="G47" s="16"/>
      <c r="H47" s="16"/>
      <c r="I47" s="16"/>
    </row>
    <row r="48" spans="1:17"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sheetData>
  <mergeCells count="11">
    <mergeCell ref="A12:C12"/>
    <mergeCell ref="B13:C13"/>
    <mergeCell ref="B14:C14"/>
    <mergeCell ref="B15:C15"/>
    <mergeCell ref="A47:I5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9486A"/>
  </sheetPr>
  <dimension ref="A1:P56"/>
  <sheetViews>
    <sheetView workbookViewId="0">
      <selection activeCell="H1" sqref="H1"/>
    </sheetView>
  </sheetViews>
  <sheetFormatPr defaultRowHeight="15" x14ac:dyDescent="0.25"/>
  <cols>
    <col min="1" max="1" width="15.7109375" customWidth="1"/>
  </cols>
  <sheetData>
    <row r="1" spans="1:6" ht="23.25" x14ac:dyDescent="0.35">
      <c r="A1" s="82" t="s">
        <v>928</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929</v>
      </c>
      <c r="C6" s="8"/>
      <c r="D6" s="8"/>
      <c r="E6" s="8"/>
      <c r="F6" s="8"/>
    </row>
    <row r="7" spans="1:6" x14ac:dyDescent="0.25">
      <c r="A7" s="12" t="s">
        <v>4</v>
      </c>
      <c r="B7" s="9" t="s">
        <v>930</v>
      </c>
      <c r="C7" s="9"/>
      <c r="D7" s="9"/>
      <c r="E7" s="9"/>
      <c r="F7" s="9"/>
    </row>
    <row r="8" spans="1:6" x14ac:dyDescent="0.25">
      <c r="A8" s="12" t="s">
        <v>6</v>
      </c>
      <c r="B8" s="10" t="s">
        <v>931</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9" t="s">
        <v>932</v>
      </c>
      <c r="C14" s="9"/>
    </row>
    <row r="15" spans="1:6" x14ac:dyDescent="0.25">
      <c r="A15" s="13" t="s">
        <v>17</v>
      </c>
      <c r="B15" s="19" t="s">
        <v>18</v>
      </c>
      <c r="C15" s="19"/>
    </row>
    <row r="19" spans="1:16" x14ac:dyDescent="0.25">
      <c r="A19" s="2" t="s">
        <v>933</v>
      </c>
    </row>
    <row r="20" spans="1:16" x14ac:dyDescent="0.25">
      <c r="A20" s="22" t="s">
        <v>934</v>
      </c>
    </row>
    <row r="22" spans="1:16" ht="15.75" thickBot="1" x14ac:dyDescent="0.3">
      <c r="A22" s="83"/>
      <c r="B22" s="83">
        <v>2010</v>
      </c>
      <c r="C22" s="83">
        <v>2011</v>
      </c>
      <c r="D22" s="83">
        <v>2012</v>
      </c>
      <c r="E22" s="83">
        <v>2013</v>
      </c>
      <c r="F22" s="83">
        <v>2014</v>
      </c>
      <c r="G22" s="83">
        <v>2015</v>
      </c>
      <c r="H22" s="83">
        <v>2016</v>
      </c>
      <c r="I22" s="83">
        <v>2017</v>
      </c>
      <c r="J22" s="83">
        <v>2018</v>
      </c>
      <c r="K22" s="83">
        <v>2019</v>
      </c>
      <c r="L22" s="83">
        <v>2020</v>
      </c>
      <c r="M22" s="83">
        <v>2021</v>
      </c>
      <c r="N22" s="83">
        <v>2022</v>
      </c>
      <c r="O22" s="83">
        <v>2023</v>
      </c>
      <c r="P22" s="83">
        <v>2024</v>
      </c>
    </row>
    <row r="23" spans="1:16" x14ac:dyDescent="0.25">
      <c r="A23" t="s">
        <v>21</v>
      </c>
      <c r="B23">
        <v>0.44</v>
      </c>
      <c r="C23">
        <v>0.43</v>
      </c>
      <c r="D23">
        <v>0.4</v>
      </c>
      <c r="E23">
        <v>0.39</v>
      </c>
      <c r="F23">
        <v>0.38</v>
      </c>
      <c r="G23">
        <v>0.42</v>
      </c>
      <c r="H23">
        <v>0.49</v>
      </c>
      <c r="I23">
        <v>0.47</v>
      </c>
      <c r="J23">
        <v>0.43</v>
      </c>
      <c r="K23">
        <v>0.41</v>
      </c>
      <c r="L23">
        <v>0.5</v>
      </c>
      <c r="M23">
        <v>0.49</v>
      </c>
      <c r="N23">
        <v>0.59</v>
      </c>
      <c r="O23">
        <v>0.56000000000000005</v>
      </c>
      <c r="P23">
        <v>0.5</v>
      </c>
    </row>
    <row r="24" spans="1:16" x14ac:dyDescent="0.25">
      <c r="A24" t="s">
        <v>23</v>
      </c>
      <c r="B24">
        <v>0.81</v>
      </c>
      <c r="C24">
        <v>0.75</v>
      </c>
      <c r="D24">
        <v>0.71</v>
      </c>
      <c r="E24">
        <v>0.67</v>
      </c>
      <c r="F24">
        <v>0.64</v>
      </c>
      <c r="G24">
        <v>0.75</v>
      </c>
      <c r="H24">
        <v>0.65</v>
      </c>
      <c r="I24">
        <v>0.6</v>
      </c>
      <c r="J24">
        <v>0.62</v>
      </c>
      <c r="K24">
        <v>0.59</v>
      </c>
      <c r="L24">
        <v>0.59</v>
      </c>
      <c r="M24">
        <v>0.52</v>
      </c>
      <c r="N24">
        <v>0.67</v>
      </c>
      <c r="O24">
        <v>0.66</v>
      </c>
      <c r="P24">
        <v>0.62</v>
      </c>
    </row>
    <row r="25" spans="1:16" ht="15.75" thickBot="1" x14ac:dyDescent="0.3">
      <c r="A25" s="83" t="s">
        <v>24</v>
      </c>
      <c r="B25" s="83">
        <v>0.08</v>
      </c>
      <c r="C25" s="83">
        <v>0.08</v>
      </c>
      <c r="D25" s="83">
        <v>0.09</v>
      </c>
      <c r="E25" s="83">
        <v>0.1</v>
      </c>
      <c r="F25" s="83">
        <v>0.09</v>
      </c>
      <c r="G25" s="83">
        <v>0.1</v>
      </c>
      <c r="H25" s="83">
        <v>0.15</v>
      </c>
      <c r="I25" s="83">
        <v>0.13</v>
      </c>
      <c r="J25" s="83">
        <v>0.14000000000000001</v>
      </c>
      <c r="K25" s="83">
        <v>0.14000000000000001</v>
      </c>
      <c r="L25" s="83">
        <v>0.14000000000000001</v>
      </c>
      <c r="M25" s="83">
        <v>0.15</v>
      </c>
      <c r="N25" s="83">
        <v>0.53</v>
      </c>
      <c r="O25" s="83">
        <v>0.33</v>
      </c>
      <c r="P25" s="83">
        <v>0.21</v>
      </c>
    </row>
    <row r="29" spans="1:16" x14ac:dyDescent="0.25">
      <c r="A29" s="2" t="s">
        <v>933</v>
      </c>
    </row>
    <row r="30" spans="1:16" x14ac:dyDescent="0.25">
      <c r="A30" s="22" t="s">
        <v>935</v>
      </c>
    </row>
    <row r="32" spans="1:16" ht="15.75" thickBot="1" x14ac:dyDescent="0.3">
      <c r="A32" s="83"/>
      <c r="B32" s="83">
        <v>2010</v>
      </c>
      <c r="C32" s="83">
        <v>2011</v>
      </c>
      <c r="D32" s="83">
        <v>2012</v>
      </c>
      <c r="E32" s="83">
        <v>2013</v>
      </c>
      <c r="F32" s="83">
        <v>2014</v>
      </c>
      <c r="G32" s="83">
        <v>2015</v>
      </c>
      <c r="H32" s="83">
        <v>2016</v>
      </c>
      <c r="I32" s="83">
        <v>2017</v>
      </c>
      <c r="J32" s="83">
        <v>2018</v>
      </c>
      <c r="K32" s="83">
        <v>2019</v>
      </c>
      <c r="L32" s="83">
        <v>2020</v>
      </c>
      <c r="M32" s="83">
        <v>2021</v>
      </c>
      <c r="N32" s="83">
        <v>2022</v>
      </c>
      <c r="O32" s="83">
        <v>2023</v>
      </c>
      <c r="P32" s="83">
        <v>2024</v>
      </c>
    </row>
    <row r="33" spans="1:16" x14ac:dyDescent="0.25">
      <c r="A33" t="s">
        <v>21</v>
      </c>
      <c r="B33">
        <v>0.13</v>
      </c>
      <c r="C33">
        <v>0.12</v>
      </c>
      <c r="D33">
        <v>0.1</v>
      </c>
      <c r="E33">
        <v>0.1</v>
      </c>
      <c r="F33">
        <v>0.09</v>
      </c>
      <c r="G33">
        <v>0.08</v>
      </c>
      <c r="H33">
        <v>0.09</v>
      </c>
      <c r="I33">
        <v>0.1</v>
      </c>
      <c r="J33">
        <v>0.11</v>
      </c>
      <c r="K33">
        <v>0.1</v>
      </c>
      <c r="L33">
        <v>0.12</v>
      </c>
      <c r="M33">
        <v>0.12</v>
      </c>
      <c r="N33">
        <v>0.1</v>
      </c>
      <c r="O33">
        <v>0.12</v>
      </c>
      <c r="P33">
        <v>0.08</v>
      </c>
    </row>
    <row r="34" spans="1:16" x14ac:dyDescent="0.25">
      <c r="A34" t="s">
        <v>23</v>
      </c>
      <c r="B34">
        <v>0.24</v>
      </c>
      <c r="C34">
        <v>0.17</v>
      </c>
      <c r="D34">
        <v>0.15</v>
      </c>
      <c r="E34">
        <v>0.17</v>
      </c>
      <c r="F34">
        <v>0.13</v>
      </c>
      <c r="G34">
        <v>0.13</v>
      </c>
      <c r="H34">
        <v>0.15</v>
      </c>
      <c r="I34">
        <v>0.13</v>
      </c>
      <c r="J34">
        <v>0.15</v>
      </c>
      <c r="K34">
        <v>0.14000000000000001</v>
      </c>
      <c r="L34">
        <v>0.12</v>
      </c>
      <c r="M34">
        <v>0.09</v>
      </c>
      <c r="N34">
        <v>0.12</v>
      </c>
      <c r="O34">
        <v>0.11</v>
      </c>
      <c r="P34">
        <v>0.11</v>
      </c>
    </row>
    <row r="35" spans="1:16" ht="15.75" thickBot="1" x14ac:dyDescent="0.3">
      <c r="A35" s="83" t="s">
        <v>24</v>
      </c>
      <c r="B35" s="83">
        <v>0.02</v>
      </c>
      <c r="C35" s="83">
        <v>0.02</v>
      </c>
      <c r="D35" s="83">
        <v>0.02</v>
      </c>
      <c r="E35" s="83">
        <v>0.02</v>
      </c>
      <c r="F35" s="83">
        <v>0.02</v>
      </c>
      <c r="G35" s="83">
        <v>0.03</v>
      </c>
      <c r="H35" s="83">
        <v>0.04</v>
      </c>
      <c r="I35" s="83">
        <v>0.02</v>
      </c>
      <c r="J35" s="83">
        <v>0.04</v>
      </c>
      <c r="K35" s="83">
        <v>0.02</v>
      </c>
      <c r="L35" s="83">
        <v>0.02</v>
      </c>
      <c r="M35" s="83">
        <v>0.02</v>
      </c>
      <c r="N35" s="83">
        <v>0.02</v>
      </c>
      <c r="O35" s="83">
        <v>0.01</v>
      </c>
      <c r="P35" s="83">
        <v>0.02</v>
      </c>
    </row>
    <row r="37" spans="1:16" x14ac:dyDescent="0.25">
      <c r="A37" t="s">
        <v>936</v>
      </c>
    </row>
    <row r="38" spans="1:16" x14ac:dyDescent="0.25">
      <c r="A38" t="s">
        <v>937</v>
      </c>
    </row>
    <row r="40" spans="1:16" x14ac:dyDescent="0.25">
      <c r="A40" s="28" t="s">
        <v>32</v>
      </c>
    </row>
    <row r="41" spans="1:16" x14ac:dyDescent="0.25">
      <c r="A41" t="s">
        <v>33</v>
      </c>
    </row>
    <row r="46" spans="1:16" x14ac:dyDescent="0.25">
      <c r="A46" s="29" t="s">
        <v>34</v>
      </c>
    </row>
    <row r="47" spans="1:16" x14ac:dyDescent="0.25">
      <c r="A47" s="30" t="s">
        <v>938</v>
      </c>
      <c r="B47" s="16"/>
      <c r="C47" s="16"/>
      <c r="D47" s="16"/>
      <c r="E47" s="16"/>
      <c r="F47" s="16"/>
      <c r="G47" s="16"/>
      <c r="H47" s="16"/>
      <c r="I47" s="16"/>
    </row>
    <row r="48" spans="1:16"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sheetData>
  <mergeCells count="11">
    <mergeCell ref="A12:C12"/>
    <mergeCell ref="B13:C13"/>
    <mergeCell ref="B14:C14"/>
    <mergeCell ref="B15:C15"/>
    <mergeCell ref="A47:I56"/>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486A"/>
  </sheetPr>
  <dimension ref="A1:P99"/>
  <sheetViews>
    <sheetView workbookViewId="0">
      <selection activeCell="H1" sqref="H1"/>
    </sheetView>
  </sheetViews>
  <sheetFormatPr defaultRowHeight="15" x14ac:dyDescent="0.25"/>
  <cols>
    <col min="1" max="1" width="15.7109375" customWidth="1"/>
  </cols>
  <sheetData>
    <row r="1" spans="1:5" ht="23.25" x14ac:dyDescent="0.35">
      <c r="A1" s="82" t="s">
        <v>928</v>
      </c>
    </row>
    <row r="2" spans="1:5" x14ac:dyDescent="0.25">
      <c r="A2" s="4" t="str">
        <f>HYPERLINK("#CONTENTS!A1", "CONTENTS")</f>
        <v>CONTENTS</v>
      </c>
    </row>
    <row r="5" spans="1:5" x14ac:dyDescent="0.25">
      <c r="A5" s="5" t="s">
        <v>1</v>
      </c>
      <c r="B5" s="6"/>
      <c r="C5" s="6"/>
      <c r="D5" s="6"/>
      <c r="E5" s="7"/>
    </row>
    <row r="6" spans="1:5" ht="30" customHeight="1" x14ac:dyDescent="0.25">
      <c r="A6" s="11" t="s">
        <v>2</v>
      </c>
      <c r="B6" s="8" t="s">
        <v>939</v>
      </c>
      <c r="C6" s="8"/>
      <c r="D6" s="8"/>
      <c r="E6" s="8"/>
    </row>
    <row r="7" spans="1:5" x14ac:dyDescent="0.25">
      <c r="A7" s="12" t="s">
        <v>4</v>
      </c>
      <c r="B7" s="9" t="s">
        <v>940</v>
      </c>
      <c r="C7" s="9"/>
      <c r="D7" s="9"/>
      <c r="E7" s="9"/>
    </row>
    <row r="8" spans="1:5" x14ac:dyDescent="0.25">
      <c r="A8" s="12" t="s">
        <v>6</v>
      </c>
      <c r="B8" s="10" t="s">
        <v>941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942</v>
      </c>
    </row>
    <row r="20" spans="1:16" x14ac:dyDescent="0.25">
      <c r="A20" s="22" t="s">
        <v>943</v>
      </c>
    </row>
    <row r="22" spans="1:16" ht="15.75" thickBot="1" x14ac:dyDescent="0.3">
      <c r="A22" s="83"/>
      <c r="B22" s="83">
        <v>2010</v>
      </c>
      <c r="C22" s="83">
        <v>2011</v>
      </c>
      <c r="D22" s="83">
        <v>2012</v>
      </c>
      <c r="E22" s="83">
        <v>2013</v>
      </c>
      <c r="F22" s="83">
        <v>2014</v>
      </c>
      <c r="G22" s="83">
        <v>2015</v>
      </c>
      <c r="H22" s="83">
        <v>2016</v>
      </c>
      <c r="I22" s="83">
        <v>2017</v>
      </c>
      <c r="J22" s="83">
        <v>2018</v>
      </c>
      <c r="K22" s="83">
        <v>2019</v>
      </c>
      <c r="L22" s="83">
        <v>2020</v>
      </c>
      <c r="M22" s="83">
        <v>2021</v>
      </c>
      <c r="N22" s="83">
        <v>2022</v>
      </c>
      <c r="O22" s="83">
        <v>2023</v>
      </c>
      <c r="P22" s="83">
        <v>2024</v>
      </c>
    </row>
    <row r="23" spans="1:16" x14ac:dyDescent="0.25">
      <c r="A23" t="s">
        <v>21</v>
      </c>
      <c r="B23">
        <v>139947</v>
      </c>
      <c r="C23">
        <v>154051</v>
      </c>
      <c r="D23">
        <v>122777</v>
      </c>
      <c r="E23">
        <v>133270</v>
      </c>
      <c r="F23">
        <v>186124</v>
      </c>
      <c r="G23">
        <v>170387</v>
      </c>
      <c r="H23">
        <v>154803</v>
      </c>
      <c r="I23">
        <v>180818</v>
      </c>
      <c r="J23">
        <v>128897</v>
      </c>
      <c r="K23">
        <v>154437</v>
      </c>
      <c r="L23">
        <v>123920</v>
      </c>
      <c r="M23">
        <v>127751</v>
      </c>
      <c r="N23">
        <v>136132</v>
      </c>
      <c r="O23">
        <v>132712</v>
      </c>
      <c r="P23">
        <v>120591</v>
      </c>
    </row>
    <row r="24" spans="1:16" x14ac:dyDescent="0.25">
      <c r="A24" t="s">
        <v>23</v>
      </c>
      <c r="B24">
        <v>13205</v>
      </c>
      <c r="C24">
        <v>21257</v>
      </c>
      <c r="D24">
        <v>20529</v>
      </c>
      <c r="E24">
        <v>19138</v>
      </c>
      <c r="F24">
        <v>67659</v>
      </c>
      <c r="G24">
        <v>79369</v>
      </c>
      <c r="H24">
        <v>45053</v>
      </c>
      <c r="I24">
        <v>40087</v>
      </c>
      <c r="J24">
        <v>15373</v>
      </c>
      <c r="K24">
        <v>29396</v>
      </c>
      <c r="L24">
        <v>13596</v>
      </c>
      <c r="M24">
        <v>-7940</v>
      </c>
      <c r="N24">
        <v>6558</v>
      </c>
      <c r="O24">
        <v>8326</v>
      </c>
      <c r="P24">
        <v>-8789</v>
      </c>
    </row>
    <row r="25" spans="1:16" ht="15.75" thickBot="1" x14ac:dyDescent="0.3">
      <c r="A25" s="83" t="s">
        <v>24</v>
      </c>
      <c r="B25" s="83">
        <v>381</v>
      </c>
      <c r="C25" s="83">
        <v>402</v>
      </c>
      <c r="D25" s="83">
        <v>435</v>
      </c>
      <c r="E25" s="83">
        <v>488</v>
      </c>
      <c r="F25" s="83">
        <v>449</v>
      </c>
      <c r="G25" s="83">
        <v>586</v>
      </c>
      <c r="H25" s="83">
        <v>1296</v>
      </c>
      <c r="I25" s="83">
        <v>1288</v>
      </c>
      <c r="J25" s="83">
        <v>1065</v>
      </c>
      <c r="K25" s="83">
        <v>1082</v>
      </c>
      <c r="L25" s="83">
        <v>1050</v>
      </c>
      <c r="M25" s="83">
        <v>999</v>
      </c>
      <c r="N25" s="83">
        <v>3751</v>
      </c>
      <c r="O25" s="83">
        <v>2840</v>
      </c>
      <c r="P25" s="83">
        <v>2223</v>
      </c>
    </row>
    <row r="29" spans="1:16" x14ac:dyDescent="0.25">
      <c r="A29" s="2" t="s">
        <v>942</v>
      </c>
    </row>
    <row r="30" spans="1:16" x14ac:dyDescent="0.25">
      <c r="A30" s="22" t="s">
        <v>944</v>
      </c>
    </row>
    <row r="32" spans="1:16" ht="15.75" thickBot="1" x14ac:dyDescent="0.3">
      <c r="A32" s="83"/>
      <c r="B32" s="83">
        <v>2010</v>
      </c>
      <c r="C32" s="83">
        <v>2011</v>
      </c>
      <c r="D32" s="83">
        <v>2012</v>
      </c>
      <c r="E32" s="83">
        <v>2013</v>
      </c>
      <c r="F32" s="83">
        <v>2014</v>
      </c>
      <c r="G32" s="83">
        <v>2015</v>
      </c>
      <c r="H32" s="83">
        <v>2016</v>
      </c>
      <c r="I32" s="83">
        <v>2017</v>
      </c>
      <c r="J32" s="83">
        <v>2018</v>
      </c>
      <c r="K32" s="83">
        <v>2019</v>
      </c>
      <c r="L32" s="83">
        <v>2020</v>
      </c>
      <c r="M32" s="83">
        <v>2021</v>
      </c>
      <c r="N32" s="83">
        <v>2022</v>
      </c>
      <c r="O32" s="83">
        <v>2023</v>
      </c>
      <c r="P32" s="83">
        <v>2024</v>
      </c>
    </row>
    <row r="33" spans="1:16" x14ac:dyDescent="0.25">
      <c r="A33" t="s">
        <v>21</v>
      </c>
      <c r="B33">
        <v>55888</v>
      </c>
      <c r="C33">
        <v>54128</v>
      </c>
      <c r="D33">
        <v>49648</v>
      </c>
      <c r="E33">
        <v>49773</v>
      </c>
      <c r="F33">
        <v>52116</v>
      </c>
      <c r="G33">
        <v>60111</v>
      </c>
      <c r="H33">
        <v>70498</v>
      </c>
      <c r="I33">
        <v>69694</v>
      </c>
      <c r="J33">
        <v>68897</v>
      </c>
      <c r="K33">
        <v>67344</v>
      </c>
      <c r="L33">
        <v>76027</v>
      </c>
      <c r="M33">
        <v>78536</v>
      </c>
      <c r="N33">
        <v>96388</v>
      </c>
      <c r="O33">
        <v>91054</v>
      </c>
      <c r="P33">
        <v>80139</v>
      </c>
    </row>
    <row r="34" spans="1:16" x14ac:dyDescent="0.25">
      <c r="A34" t="s">
        <v>23</v>
      </c>
      <c r="B34">
        <v>6451</v>
      </c>
      <c r="C34">
        <v>6117</v>
      </c>
      <c r="D34">
        <v>5685</v>
      </c>
      <c r="E34">
        <v>5354</v>
      </c>
      <c r="F34">
        <v>5475</v>
      </c>
      <c r="G34">
        <v>6667</v>
      </c>
      <c r="H34">
        <v>5767</v>
      </c>
      <c r="I34">
        <v>5568</v>
      </c>
      <c r="J34">
        <v>5875</v>
      </c>
      <c r="K34">
        <v>5628</v>
      </c>
      <c r="L34">
        <v>5478</v>
      </c>
      <c r="M34">
        <v>5075</v>
      </c>
      <c r="N34">
        <v>6584</v>
      </c>
      <c r="O34">
        <v>6720</v>
      </c>
      <c r="P34">
        <v>6551</v>
      </c>
    </row>
    <row r="35" spans="1:16" ht="15.75" thickBot="1" x14ac:dyDescent="0.3">
      <c r="A35" s="83" t="s">
        <v>24</v>
      </c>
      <c r="B35" s="83">
        <v>381</v>
      </c>
      <c r="C35" s="83">
        <v>402</v>
      </c>
      <c r="D35" s="83">
        <v>435</v>
      </c>
      <c r="E35" s="83">
        <v>488</v>
      </c>
      <c r="F35" s="83">
        <v>449</v>
      </c>
      <c r="G35" s="83">
        <v>517</v>
      </c>
      <c r="H35" s="83">
        <v>813</v>
      </c>
      <c r="I35" s="83">
        <v>785</v>
      </c>
      <c r="J35" s="83">
        <v>828</v>
      </c>
      <c r="K35" s="83">
        <v>856</v>
      </c>
      <c r="L35" s="83">
        <v>890</v>
      </c>
      <c r="M35" s="83">
        <v>999</v>
      </c>
      <c r="N35" s="83">
        <v>3750</v>
      </c>
      <c r="O35" s="83">
        <v>2378</v>
      </c>
      <c r="P35" s="83">
        <v>1549</v>
      </c>
    </row>
    <row r="39" spans="1:16" x14ac:dyDescent="0.25">
      <c r="A39" s="2" t="s">
        <v>942</v>
      </c>
    </row>
    <row r="40" spans="1:16" x14ac:dyDescent="0.25">
      <c r="A40" s="22" t="s">
        <v>945</v>
      </c>
    </row>
    <row r="42" spans="1:16" ht="15.75" thickBot="1" x14ac:dyDescent="0.3">
      <c r="A42" s="83"/>
      <c r="B42" s="83">
        <v>2010</v>
      </c>
      <c r="C42" s="83">
        <v>2011</v>
      </c>
      <c r="D42" s="83">
        <v>2012</v>
      </c>
      <c r="E42" s="83">
        <v>2013</v>
      </c>
      <c r="F42" s="83">
        <v>2014</v>
      </c>
      <c r="G42" s="83">
        <v>2015</v>
      </c>
      <c r="H42" s="83">
        <v>2016</v>
      </c>
      <c r="I42" s="83">
        <v>2017</v>
      </c>
      <c r="J42" s="83">
        <v>2018</v>
      </c>
      <c r="K42" s="83">
        <v>2019</v>
      </c>
      <c r="L42" s="83">
        <v>2020</v>
      </c>
      <c r="M42" s="83">
        <v>2021</v>
      </c>
      <c r="N42" s="83">
        <v>2022</v>
      </c>
      <c r="O42" s="83">
        <v>2023</v>
      </c>
      <c r="P42" s="83">
        <v>2024</v>
      </c>
    </row>
    <row r="43" spans="1:16" x14ac:dyDescent="0.25">
      <c r="A43" t="s">
        <v>21</v>
      </c>
      <c r="B43">
        <v>3574</v>
      </c>
      <c r="C43">
        <v>3271</v>
      </c>
      <c r="D43">
        <v>2599</v>
      </c>
      <c r="E43">
        <v>3935</v>
      </c>
      <c r="F43">
        <v>2990</v>
      </c>
      <c r="G43">
        <v>2984</v>
      </c>
      <c r="H43">
        <v>5145</v>
      </c>
      <c r="I43">
        <v>2450</v>
      </c>
      <c r="J43">
        <v>2025</v>
      </c>
      <c r="K43">
        <v>3682</v>
      </c>
      <c r="L43">
        <v>4143</v>
      </c>
      <c r="M43">
        <v>1897</v>
      </c>
      <c r="N43">
        <v>3158</v>
      </c>
      <c r="O43">
        <v>2026</v>
      </c>
      <c r="P43">
        <v>4304</v>
      </c>
    </row>
    <row r="44" spans="1:16" x14ac:dyDescent="0.25">
      <c r="A44" t="s">
        <v>23</v>
      </c>
      <c r="B44">
        <v>666</v>
      </c>
      <c r="C44">
        <v>222</v>
      </c>
      <c r="D44">
        <v>544</v>
      </c>
      <c r="E44">
        <v>1491</v>
      </c>
      <c r="F44">
        <v>162</v>
      </c>
      <c r="G44">
        <v>45</v>
      </c>
      <c r="H44">
        <v>1592</v>
      </c>
      <c r="I44">
        <v>97</v>
      </c>
      <c r="J44" s="26" t="s">
        <v>22</v>
      </c>
      <c r="K44">
        <v>1339</v>
      </c>
      <c r="L44">
        <v>2053</v>
      </c>
      <c r="M44" s="26" t="s">
        <v>22</v>
      </c>
      <c r="N44" s="26" t="s">
        <v>22</v>
      </c>
      <c r="O44" s="26" t="s">
        <v>22</v>
      </c>
      <c r="P44">
        <v>2411</v>
      </c>
    </row>
    <row r="45" spans="1:16" ht="15.75" thickBot="1" x14ac:dyDescent="0.3">
      <c r="A45" s="83" t="s">
        <v>24</v>
      </c>
      <c r="B45" s="84" t="s">
        <v>22</v>
      </c>
      <c r="C45" s="84" t="s">
        <v>22</v>
      </c>
      <c r="D45" s="84" t="s">
        <v>22</v>
      </c>
      <c r="E45" s="84" t="s">
        <v>22</v>
      </c>
      <c r="F45" s="84" t="s">
        <v>22</v>
      </c>
      <c r="G45" s="84" t="s">
        <v>22</v>
      </c>
      <c r="H45" s="84" t="s">
        <v>22</v>
      </c>
      <c r="I45" s="84" t="s">
        <v>22</v>
      </c>
      <c r="J45" s="84" t="s">
        <v>22</v>
      </c>
      <c r="K45" s="84" t="s">
        <v>22</v>
      </c>
      <c r="L45" s="84" t="s">
        <v>22</v>
      </c>
      <c r="M45" s="84" t="s">
        <v>22</v>
      </c>
      <c r="N45" s="84" t="s">
        <v>22</v>
      </c>
      <c r="O45" s="84" t="s">
        <v>22</v>
      </c>
      <c r="P45" s="84" t="s">
        <v>22</v>
      </c>
    </row>
    <row r="49" spans="1:16" x14ac:dyDescent="0.25">
      <c r="A49" s="2" t="s">
        <v>942</v>
      </c>
    </row>
    <row r="50" spans="1:16" x14ac:dyDescent="0.25">
      <c r="A50" s="22" t="s">
        <v>946</v>
      </c>
    </row>
    <row r="52" spans="1:16" ht="15.75" thickBot="1" x14ac:dyDescent="0.3">
      <c r="A52" s="83"/>
      <c r="B52" s="83">
        <v>2010</v>
      </c>
      <c r="C52" s="83">
        <v>2011</v>
      </c>
      <c r="D52" s="83">
        <v>2012</v>
      </c>
      <c r="E52" s="83">
        <v>2013</v>
      </c>
      <c r="F52" s="83">
        <v>2014</v>
      </c>
      <c r="G52" s="83">
        <v>2015</v>
      </c>
      <c r="H52" s="83">
        <v>2016</v>
      </c>
      <c r="I52" s="83">
        <v>2017</v>
      </c>
      <c r="J52" s="83">
        <v>2018</v>
      </c>
      <c r="K52" s="83">
        <v>2019</v>
      </c>
      <c r="L52" s="83">
        <v>2020</v>
      </c>
      <c r="M52" s="83">
        <v>2021</v>
      </c>
      <c r="N52" s="83">
        <v>2022</v>
      </c>
      <c r="O52" s="83">
        <v>2023</v>
      </c>
      <c r="P52" s="83">
        <v>2024</v>
      </c>
    </row>
    <row r="53" spans="1:16" x14ac:dyDescent="0.25">
      <c r="A53" t="s">
        <v>21</v>
      </c>
      <c r="B53">
        <v>70028</v>
      </c>
      <c r="C53">
        <v>86337</v>
      </c>
      <c r="D53">
        <v>64779</v>
      </c>
      <c r="E53">
        <v>71491</v>
      </c>
      <c r="F53">
        <v>130421</v>
      </c>
      <c r="G53">
        <v>103271</v>
      </c>
      <c r="H53">
        <v>76316</v>
      </c>
      <c r="I53">
        <v>109964</v>
      </c>
      <c r="J53">
        <v>55247</v>
      </c>
      <c r="K53">
        <v>86883</v>
      </c>
      <c r="L53">
        <v>43856</v>
      </c>
      <c r="M53">
        <v>48344</v>
      </c>
      <c r="N53">
        <v>35118</v>
      </c>
      <c r="O53">
        <v>26556</v>
      </c>
      <c r="P53">
        <v>28677</v>
      </c>
    </row>
    <row r="54" spans="1:16" x14ac:dyDescent="0.25">
      <c r="A54" t="s">
        <v>23</v>
      </c>
      <c r="B54">
        <v>7068</v>
      </c>
      <c r="C54">
        <v>15316</v>
      </c>
      <c r="D54">
        <v>14569</v>
      </c>
      <c r="E54">
        <v>12978</v>
      </c>
      <c r="F54">
        <v>62661</v>
      </c>
      <c r="G54">
        <v>72163</v>
      </c>
      <c r="H54">
        <v>40188</v>
      </c>
      <c r="I54">
        <v>36076</v>
      </c>
      <c r="J54">
        <v>9673</v>
      </c>
      <c r="K54">
        <v>23541</v>
      </c>
      <c r="L54">
        <v>5227</v>
      </c>
      <c r="M54">
        <v>-10770</v>
      </c>
      <c r="N54">
        <v>-1599</v>
      </c>
      <c r="O54">
        <v>1894</v>
      </c>
      <c r="P54">
        <v>-16785</v>
      </c>
    </row>
    <row r="55" spans="1:16" ht="15.75" thickBot="1" x14ac:dyDescent="0.3">
      <c r="A55" s="83" t="s">
        <v>24</v>
      </c>
      <c r="B55" s="84" t="s">
        <v>22</v>
      </c>
      <c r="C55" s="84" t="s">
        <v>22</v>
      </c>
      <c r="D55" s="84" t="s">
        <v>22</v>
      </c>
      <c r="E55" s="84" t="s">
        <v>22</v>
      </c>
      <c r="F55" s="84" t="s">
        <v>22</v>
      </c>
      <c r="G55" s="83">
        <v>68</v>
      </c>
      <c r="H55" s="83">
        <v>484</v>
      </c>
      <c r="I55" s="83">
        <v>503</v>
      </c>
      <c r="J55" s="83">
        <v>211</v>
      </c>
      <c r="K55" s="83">
        <v>217</v>
      </c>
      <c r="L55" s="83">
        <v>160</v>
      </c>
      <c r="M55" s="84" t="s">
        <v>22</v>
      </c>
      <c r="N55" s="84" t="s">
        <v>22</v>
      </c>
      <c r="O55" s="83">
        <v>461</v>
      </c>
      <c r="P55" s="83">
        <v>672</v>
      </c>
    </row>
    <row r="59" spans="1:16" x14ac:dyDescent="0.25">
      <c r="A59" s="2" t="s">
        <v>942</v>
      </c>
    </row>
    <row r="60" spans="1:16" x14ac:dyDescent="0.25">
      <c r="A60" s="22" t="s">
        <v>947</v>
      </c>
    </row>
    <row r="62" spans="1:16" ht="15.75" thickBot="1" x14ac:dyDescent="0.3">
      <c r="A62" s="83"/>
      <c r="B62" s="83">
        <v>2010</v>
      </c>
      <c r="C62" s="83">
        <v>2011</v>
      </c>
      <c r="D62" s="83">
        <v>2012</v>
      </c>
      <c r="E62" s="83">
        <v>2013</v>
      </c>
      <c r="F62" s="83">
        <v>2014</v>
      </c>
      <c r="G62" s="83">
        <v>2015</v>
      </c>
      <c r="H62" s="83">
        <v>2016</v>
      </c>
      <c r="I62" s="83">
        <v>2017</v>
      </c>
      <c r="J62" s="83">
        <v>2018</v>
      </c>
      <c r="K62" s="83">
        <v>2019</v>
      </c>
      <c r="L62" s="83">
        <v>2020</v>
      </c>
      <c r="M62" s="83">
        <v>2021</v>
      </c>
      <c r="N62" s="83">
        <v>2022</v>
      </c>
      <c r="O62" s="83">
        <v>2023</v>
      </c>
      <c r="P62" s="83">
        <v>2024</v>
      </c>
    </row>
    <row r="63" spans="1:16" x14ac:dyDescent="0.25">
      <c r="A63" t="s">
        <v>21</v>
      </c>
      <c r="B63">
        <v>583</v>
      </c>
      <c r="C63">
        <v>824</v>
      </c>
      <c r="D63">
        <v>660</v>
      </c>
      <c r="E63">
        <v>1225</v>
      </c>
      <c r="F63">
        <v>794</v>
      </c>
      <c r="G63">
        <v>2128</v>
      </c>
      <c r="H63">
        <v>374</v>
      </c>
      <c r="I63">
        <v>-72</v>
      </c>
      <c r="J63">
        <v>145</v>
      </c>
      <c r="K63">
        <v>832</v>
      </c>
      <c r="L63">
        <v>214</v>
      </c>
      <c r="M63">
        <v>1204</v>
      </c>
      <c r="N63">
        <v>891</v>
      </c>
      <c r="O63">
        <v>798</v>
      </c>
      <c r="P63">
        <v>1280</v>
      </c>
    </row>
    <row r="64" spans="1:16" x14ac:dyDescent="0.25">
      <c r="A64" t="s">
        <v>23</v>
      </c>
      <c r="B64" s="26" t="s">
        <v>22</v>
      </c>
      <c r="C64" s="26" t="s">
        <v>22</v>
      </c>
      <c r="D64" s="26" t="s">
        <v>22</v>
      </c>
      <c r="E64" s="26" t="s">
        <v>22</v>
      </c>
      <c r="F64" s="26" t="s">
        <v>22</v>
      </c>
      <c r="G64" s="26" t="s">
        <v>22</v>
      </c>
      <c r="H64" s="26" t="s">
        <v>22</v>
      </c>
      <c r="I64" s="26" t="s">
        <v>22</v>
      </c>
      <c r="J64" s="26" t="s">
        <v>22</v>
      </c>
      <c r="K64" s="26" t="s">
        <v>22</v>
      </c>
      <c r="L64" s="26" t="s">
        <v>22</v>
      </c>
      <c r="M64" s="26" t="s">
        <v>22</v>
      </c>
      <c r="N64" s="26" t="s">
        <v>22</v>
      </c>
      <c r="O64" s="26" t="s">
        <v>22</v>
      </c>
      <c r="P64">
        <v>-2</v>
      </c>
    </row>
    <row r="65" spans="1:16" ht="15.75" thickBot="1" x14ac:dyDescent="0.3">
      <c r="A65" s="83" t="s">
        <v>24</v>
      </c>
      <c r="B65" s="84" t="s">
        <v>22</v>
      </c>
      <c r="C65" s="84" t="s">
        <v>22</v>
      </c>
      <c r="D65" s="84" t="s">
        <v>22</v>
      </c>
      <c r="E65" s="84" t="s">
        <v>22</v>
      </c>
      <c r="F65" s="84" t="s">
        <v>22</v>
      </c>
      <c r="G65" s="84" t="s">
        <v>22</v>
      </c>
      <c r="H65" s="83">
        <v>-1</v>
      </c>
      <c r="I65" s="83">
        <v>0</v>
      </c>
      <c r="J65" s="83">
        <v>26</v>
      </c>
      <c r="K65" s="83">
        <v>8</v>
      </c>
      <c r="L65" s="84" t="s">
        <v>22</v>
      </c>
      <c r="M65" s="84" t="s">
        <v>22</v>
      </c>
      <c r="N65" s="83">
        <v>1</v>
      </c>
      <c r="O65" s="83">
        <v>1</v>
      </c>
      <c r="P65" s="83">
        <v>1</v>
      </c>
    </row>
    <row r="69" spans="1:16" x14ac:dyDescent="0.25">
      <c r="A69" s="2" t="s">
        <v>942</v>
      </c>
    </row>
    <row r="70" spans="1:16" x14ac:dyDescent="0.25">
      <c r="A70" s="22" t="s">
        <v>948</v>
      </c>
    </row>
    <row r="72" spans="1:16" ht="15.75" thickBot="1" x14ac:dyDescent="0.3">
      <c r="A72" s="83"/>
      <c r="B72" s="83">
        <v>2010</v>
      </c>
      <c r="C72" s="83">
        <v>2011</v>
      </c>
      <c r="D72" s="83">
        <v>2012</v>
      </c>
      <c r="E72" s="83">
        <v>2013</v>
      </c>
      <c r="F72" s="83">
        <v>2014</v>
      </c>
      <c r="G72" s="83">
        <v>2015</v>
      </c>
      <c r="H72" s="83">
        <v>2016</v>
      </c>
      <c r="I72" s="83">
        <v>2017</v>
      </c>
      <c r="J72" s="83">
        <v>2018</v>
      </c>
      <c r="K72" s="83">
        <v>2019</v>
      </c>
      <c r="L72" s="83">
        <v>2020</v>
      </c>
      <c r="M72" s="83">
        <v>2021</v>
      </c>
      <c r="N72" s="83">
        <v>2022</v>
      </c>
      <c r="O72" s="83">
        <v>2023</v>
      </c>
      <c r="P72" s="83">
        <v>2024</v>
      </c>
    </row>
    <row r="73" spans="1:16" x14ac:dyDescent="0.25">
      <c r="A73" t="s">
        <v>21</v>
      </c>
      <c r="B73">
        <v>10130</v>
      </c>
      <c r="C73">
        <v>9782</v>
      </c>
      <c r="D73">
        <v>5351</v>
      </c>
      <c r="E73">
        <v>6866</v>
      </c>
      <c r="F73">
        <v>148</v>
      </c>
      <c r="G73">
        <v>2298</v>
      </c>
      <c r="H73">
        <v>3042</v>
      </c>
      <c r="I73">
        <v>-724</v>
      </c>
      <c r="J73">
        <v>3144</v>
      </c>
      <c r="K73">
        <v>-3819</v>
      </c>
      <c r="L73">
        <v>246</v>
      </c>
      <c r="M73">
        <v>-2181</v>
      </c>
      <c r="N73">
        <v>578</v>
      </c>
      <c r="O73">
        <v>10425</v>
      </c>
      <c r="P73">
        <v>3679</v>
      </c>
    </row>
    <row r="74" spans="1:16" x14ac:dyDescent="0.25">
      <c r="A74" t="s">
        <v>23</v>
      </c>
      <c r="B74">
        <v>-980</v>
      </c>
      <c r="C74">
        <v>-398</v>
      </c>
      <c r="D74">
        <v>-269</v>
      </c>
      <c r="E74">
        <v>-686</v>
      </c>
      <c r="F74">
        <v>-638</v>
      </c>
      <c r="G74">
        <v>494</v>
      </c>
      <c r="H74">
        <v>-2494</v>
      </c>
      <c r="I74">
        <v>-1654</v>
      </c>
      <c r="J74">
        <v>-175</v>
      </c>
      <c r="K74">
        <v>-1113</v>
      </c>
      <c r="L74">
        <v>838</v>
      </c>
      <c r="M74">
        <v>-2246</v>
      </c>
      <c r="N74">
        <v>1573</v>
      </c>
      <c r="O74">
        <v>-288</v>
      </c>
      <c r="P74">
        <v>-1068</v>
      </c>
    </row>
    <row r="75" spans="1:16" ht="15.75" thickBot="1" x14ac:dyDescent="0.3">
      <c r="A75" s="83" t="s">
        <v>24</v>
      </c>
      <c r="B75" s="84" t="s">
        <v>22</v>
      </c>
      <c r="C75" s="84" t="s">
        <v>22</v>
      </c>
      <c r="D75" s="84" t="s">
        <v>22</v>
      </c>
      <c r="E75" s="84" t="s">
        <v>22</v>
      </c>
      <c r="F75" s="84" t="s">
        <v>22</v>
      </c>
      <c r="G75" s="84" t="s">
        <v>22</v>
      </c>
      <c r="H75" s="84" t="s">
        <v>22</v>
      </c>
      <c r="I75" s="84" t="s">
        <v>22</v>
      </c>
      <c r="J75" s="84" t="s">
        <v>22</v>
      </c>
      <c r="K75" s="84" t="s">
        <v>22</v>
      </c>
      <c r="L75" s="84" t="s">
        <v>22</v>
      </c>
      <c r="M75" s="84" t="s">
        <v>22</v>
      </c>
      <c r="N75" s="84" t="s">
        <v>22</v>
      </c>
      <c r="O75" s="84" t="s">
        <v>22</v>
      </c>
      <c r="P75" s="84" t="s">
        <v>22</v>
      </c>
    </row>
    <row r="77" spans="1:16" x14ac:dyDescent="0.25">
      <c r="A77" t="s">
        <v>236</v>
      </c>
    </row>
    <row r="78" spans="1:16" x14ac:dyDescent="0.25">
      <c r="A78" t="s">
        <v>949</v>
      </c>
    </row>
    <row r="80" spans="1:16" x14ac:dyDescent="0.25">
      <c r="A80" s="28" t="s">
        <v>30</v>
      </c>
    </row>
    <row r="81" spans="1:9" x14ac:dyDescent="0.25">
      <c r="A81" t="s">
        <v>31</v>
      </c>
    </row>
    <row r="86" spans="1:9" x14ac:dyDescent="0.25">
      <c r="A86" s="29" t="s">
        <v>34</v>
      </c>
    </row>
    <row r="87" spans="1:9" x14ac:dyDescent="0.25">
      <c r="A87" s="30" t="s">
        <v>950</v>
      </c>
      <c r="B87" s="16"/>
      <c r="C87" s="16"/>
      <c r="D87" s="16"/>
      <c r="E87" s="16"/>
      <c r="F87" s="16"/>
      <c r="G87" s="16"/>
      <c r="H87" s="16"/>
      <c r="I87" s="16"/>
    </row>
    <row r="88" spans="1:9" x14ac:dyDescent="0.25">
      <c r="A88" s="16"/>
      <c r="B88" s="16"/>
      <c r="C88" s="16"/>
      <c r="D88" s="16"/>
      <c r="E88" s="16"/>
      <c r="F88" s="16"/>
      <c r="G88" s="16"/>
      <c r="H88" s="16"/>
      <c r="I88" s="16"/>
    </row>
    <row r="89" spans="1:9" x14ac:dyDescent="0.25">
      <c r="A89" s="16"/>
      <c r="B89" s="16"/>
      <c r="C89" s="16"/>
      <c r="D89" s="16"/>
      <c r="E89" s="16"/>
      <c r="F89" s="16"/>
      <c r="G89" s="16"/>
      <c r="H89" s="16"/>
      <c r="I89" s="16"/>
    </row>
    <row r="90" spans="1:9" x14ac:dyDescent="0.25">
      <c r="A90" s="16"/>
      <c r="B90" s="16"/>
      <c r="C90" s="16"/>
      <c r="D90" s="16"/>
      <c r="E90" s="16"/>
      <c r="F90" s="16"/>
      <c r="G90" s="16"/>
      <c r="H90" s="16"/>
      <c r="I90" s="16"/>
    </row>
    <row r="91" spans="1:9" x14ac:dyDescent="0.25">
      <c r="A91" s="16"/>
      <c r="B91" s="16"/>
      <c r="C91" s="16"/>
      <c r="D91" s="16"/>
      <c r="E91" s="16"/>
      <c r="F91" s="16"/>
      <c r="G91" s="16"/>
      <c r="H91" s="16"/>
      <c r="I91" s="16"/>
    </row>
    <row r="92" spans="1:9" x14ac:dyDescent="0.25">
      <c r="A92" s="16"/>
      <c r="B92" s="16"/>
      <c r="C92" s="16"/>
      <c r="D92" s="16"/>
      <c r="E92" s="16"/>
      <c r="F92" s="16"/>
      <c r="G92" s="16"/>
      <c r="H92" s="16"/>
      <c r="I92" s="16"/>
    </row>
    <row r="93" spans="1:9" x14ac:dyDescent="0.25">
      <c r="A93" s="16"/>
      <c r="B93" s="16"/>
      <c r="C93" s="16"/>
      <c r="D93" s="16"/>
      <c r="E93" s="16"/>
      <c r="F93" s="16"/>
      <c r="G93" s="16"/>
      <c r="H93" s="16"/>
      <c r="I93" s="16"/>
    </row>
    <row r="94" spans="1:9" x14ac:dyDescent="0.25">
      <c r="A94" s="16"/>
      <c r="B94" s="16"/>
      <c r="C94" s="16"/>
      <c r="D94" s="16"/>
      <c r="E94" s="16"/>
      <c r="F94" s="16"/>
      <c r="G94" s="16"/>
      <c r="H94" s="16"/>
      <c r="I94" s="16"/>
    </row>
    <row r="95" spans="1:9" x14ac:dyDescent="0.25">
      <c r="A95" s="16"/>
      <c r="B95" s="16"/>
      <c r="C95" s="16"/>
      <c r="D95" s="16"/>
      <c r="E95" s="16"/>
      <c r="F95" s="16"/>
      <c r="G95" s="16"/>
      <c r="H95" s="16"/>
      <c r="I95" s="16"/>
    </row>
    <row r="96" spans="1:9" x14ac:dyDescent="0.25">
      <c r="A96" s="16"/>
      <c r="B96" s="16"/>
      <c r="C96" s="16"/>
      <c r="D96" s="16"/>
      <c r="E96" s="16"/>
      <c r="F96" s="16"/>
      <c r="G96" s="16"/>
      <c r="H96" s="16"/>
      <c r="I96" s="16"/>
    </row>
    <row r="97" spans="1:9" x14ac:dyDescent="0.25">
      <c r="A97" s="16"/>
      <c r="B97" s="16"/>
      <c r="C97" s="16"/>
      <c r="D97" s="16"/>
      <c r="E97" s="16"/>
      <c r="F97" s="16"/>
      <c r="G97" s="16"/>
      <c r="H97" s="16"/>
      <c r="I97" s="16"/>
    </row>
    <row r="98" spans="1:9" x14ac:dyDescent="0.25">
      <c r="A98" s="16"/>
      <c r="B98" s="16"/>
      <c r="C98" s="16"/>
      <c r="D98" s="16"/>
      <c r="E98" s="16"/>
      <c r="F98" s="16"/>
      <c r="G98" s="16"/>
      <c r="H98" s="16"/>
      <c r="I98" s="16"/>
    </row>
    <row r="99" spans="1:9" x14ac:dyDescent="0.25">
      <c r="A99" s="16"/>
      <c r="B99" s="16"/>
      <c r="C99" s="16"/>
      <c r="D99" s="16"/>
      <c r="E99" s="16"/>
      <c r="F99" s="16"/>
      <c r="G99" s="16"/>
      <c r="H99" s="16"/>
      <c r="I99" s="16"/>
    </row>
  </sheetData>
  <mergeCells count="11">
    <mergeCell ref="A12:C12"/>
    <mergeCell ref="B13:C13"/>
    <mergeCell ref="B14:C14"/>
    <mergeCell ref="B15:C15"/>
    <mergeCell ref="A87:I9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486A"/>
  </sheetPr>
  <dimension ref="A1:Q68"/>
  <sheetViews>
    <sheetView workbookViewId="0">
      <selection activeCell="H1" sqref="H1"/>
    </sheetView>
  </sheetViews>
  <sheetFormatPr defaultRowHeight="15" x14ac:dyDescent="0.25"/>
  <cols>
    <col min="1" max="1" width="15.7109375" customWidth="1"/>
  </cols>
  <sheetData>
    <row r="1" spans="1:6" ht="23.25" x14ac:dyDescent="0.35">
      <c r="A1" s="82" t="s">
        <v>928</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951</v>
      </c>
      <c r="C6" s="8"/>
      <c r="D6" s="8"/>
      <c r="E6" s="8"/>
      <c r="F6" s="8"/>
    </row>
    <row r="7" spans="1:6" x14ac:dyDescent="0.25">
      <c r="A7" s="12" t="s">
        <v>4</v>
      </c>
      <c r="B7" s="9" t="s">
        <v>952</v>
      </c>
      <c r="C7" s="9"/>
      <c r="D7" s="9"/>
      <c r="E7" s="9"/>
      <c r="F7" s="9"/>
    </row>
    <row r="8" spans="1:6" x14ac:dyDescent="0.25">
      <c r="A8" s="12" t="s">
        <v>6</v>
      </c>
      <c r="B8" s="10" t="s">
        <v>953</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7" x14ac:dyDescent="0.25">
      <c r="A19" s="2" t="s">
        <v>954</v>
      </c>
    </row>
    <row r="20" spans="1:17" x14ac:dyDescent="0.25">
      <c r="A20" s="22" t="s">
        <v>934</v>
      </c>
    </row>
    <row r="22" spans="1:17" ht="15.75" thickBot="1" x14ac:dyDescent="0.3">
      <c r="A22" s="83"/>
      <c r="B22" s="83">
        <v>2010</v>
      </c>
      <c r="C22" s="83">
        <v>2011</v>
      </c>
      <c r="D22" s="83">
        <v>2012</v>
      </c>
      <c r="E22" s="83">
        <v>2013</v>
      </c>
      <c r="F22" s="83">
        <v>2014</v>
      </c>
      <c r="G22" s="83">
        <v>2015</v>
      </c>
      <c r="H22" s="83">
        <v>2016</v>
      </c>
      <c r="I22" s="83">
        <v>2017</v>
      </c>
      <c r="J22" s="83">
        <v>2018</v>
      </c>
      <c r="K22" s="83">
        <v>2019</v>
      </c>
      <c r="L22" s="83">
        <v>2020</v>
      </c>
      <c r="M22" s="83">
        <v>2021</v>
      </c>
      <c r="N22" s="83">
        <v>2022</v>
      </c>
      <c r="O22" s="83">
        <v>2023</v>
      </c>
      <c r="P22" s="83">
        <v>2024</v>
      </c>
      <c r="Q22" s="83">
        <v>2025</v>
      </c>
    </row>
    <row r="23" spans="1:17" x14ac:dyDescent="0.25">
      <c r="A23" t="s">
        <v>21</v>
      </c>
      <c r="B23">
        <v>648072</v>
      </c>
      <c r="C23">
        <v>729090</v>
      </c>
      <c r="D23">
        <v>741659</v>
      </c>
      <c r="E23">
        <v>702886</v>
      </c>
      <c r="F23">
        <v>720068</v>
      </c>
      <c r="G23">
        <v>751311</v>
      </c>
      <c r="H23">
        <v>741496</v>
      </c>
      <c r="I23">
        <v>831174</v>
      </c>
      <c r="J23">
        <v>898013</v>
      </c>
      <c r="K23">
        <v>922696</v>
      </c>
      <c r="L23">
        <v>852979</v>
      </c>
      <c r="M23">
        <v>1086932</v>
      </c>
      <c r="N23">
        <v>1510783</v>
      </c>
      <c r="O23">
        <v>1301982</v>
      </c>
      <c r="P23">
        <v>1326133</v>
      </c>
      <c r="Q23">
        <v>1372980</v>
      </c>
    </row>
    <row r="24" spans="1:17" x14ac:dyDescent="0.25">
      <c r="A24" t="s">
        <v>23</v>
      </c>
      <c r="B24">
        <v>103321</v>
      </c>
      <c r="C24">
        <v>113248</v>
      </c>
      <c r="D24">
        <v>125142</v>
      </c>
      <c r="E24">
        <v>116750</v>
      </c>
      <c r="F24">
        <v>119425</v>
      </c>
      <c r="G24">
        <v>127662</v>
      </c>
      <c r="H24">
        <v>130543</v>
      </c>
      <c r="I24">
        <v>151321</v>
      </c>
      <c r="J24">
        <v>158058</v>
      </c>
      <c r="K24">
        <v>168764</v>
      </c>
      <c r="L24">
        <v>161836</v>
      </c>
      <c r="M24">
        <v>197003</v>
      </c>
      <c r="N24">
        <v>267001</v>
      </c>
      <c r="O24">
        <v>238697</v>
      </c>
      <c r="P24">
        <v>241748</v>
      </c>
      <c r="Q24">
        <v>253203</v>
      </c>
    </row>
    <row r="25" spans="1:17" ht="15.75" thickBot="1" x14ac:dyDescent="0.3">
      <c r="A25" s="83" t="s">
        <v>24</v>
      </c>
      <c r="B25" s="83">
        <v>14178</v>
      </c>
      <c r="C25" s="83">
        <v>16491</v>
      </c>
      <c r="D25" s="83">
        <v>16839</v>
      </c>
      <c r="E25" s="83">
        <v>17380</v>
      </c>
      <c r="F25" s="83">
        <v>21510</v>
      </c>
      <c r="G25" s="83">
        <v>25853</v>
      </c>
      <c r="H25" s="83">
        <v>26315</v>
      </c>
      <c r="I25" s="83">
        <v>30569</v>
      </c>
      <c r="J25" s="83">
        <v>35311</v>
      </c>
      <c r="K25" s="83">
        <v>38999</v>
      </c>
      <c r="L25" s="83">
        <v>40988</v>
      </c>
      <c r="M25" s="83">
        <v>54876</v>
      </c>
      <c r="N25" s="83">
        <v>70741</v>
      </c>
      <c r="O25" s="83">
        <v>59965</v>
      </c>
      <c r="P25" s="83">
        <v>63301</v>
      </c>
      <c r="Q25" s="83">
        <v>68562</v>
      </c>
    </row>
    <row r="29" spans="1:17" x14ac:dyDescent="0.25">
      <c r="A29" s="2" t="s">
        <v>955</v>
      </c>
    </row>
    <row r="30" spans="1:17" x14ac:dyDescent="0.25">
      <c r="A30" s="22" t="s">
        <v>934</v>
      </c>
    </row>
    <row r="32" spans="1:17" ht="15.75" thickBot="1" x14ac:dyDescent="0.3">
      <c r="A32" s="83"/>
      <c r="B32" s="83">
        <v>2010</v>
      </c>
      <c r="C32" s="83">
        <v>2011</v>
      </c>
      <c r="D32" s="83">
        <v>2012</v>
      </c>
      <c r="E32" s="83">
        <v>2013</v>
      </c>
      <c r="F32" s="83">
        <v>2014</v>
      </c>
      <c r="G32" s="83">
        <v>2015</v>
      </c>
      <c r="H32" s="83">
        <v>2016</v>
      </c>
      <c r="I32" s="83">
        <v>2017</v>
      </c>
      <c r="J32" s="83">
        <v>2018</v>
      </c>
      <c r="K32" s="83">
        <v>2019</v>
      </c>
      <c r="L32" s="83">
        <v>2020</v>
      </c>
      <c r="M32" s="83">
        <v>2021</v>
      </c>
      <c r="N32" s="83">
        <v>2022</v>
      </c>
      <c r="O32" s="83">
        <v>2023</v>
      </c>
      <c r="P32" s="83">
        <v>2024</v>
      </c>
      <c r="Q32" s="83">
        <v>2025</v>
      </c>
    </row>
    <row r="33" spans="1:17" x14ac:dyDescent="0.25">
      <c r="A33" t="s">
        <v>21</v>
      </c>
      <c r="B33">
        <v>44.06</v>
      </c>
      <c r="C33">
        <v>43.76</v>
      </c>
      <c r="D33">
        <v>43.56</v>
      </c>
      <c r="E33">
        <v>43.1</v>
      </c>
      <c r="F33">
        <v>44.3</v>
      </c>
      <c r="G33">
        <v>45.59</v>
      </c>
      <c r="H33">
        <v>46.27</v>
      </c>
      <c r="I33">
        <v>46.91</v>
      </c>
      <c r="J33">
        <v>47.01</v>
      </c>
      <c r="K33">
        <v>47.55</v>
      </c>
      <c r="L33">
        <v>49.73</v>
      </c>
      <c r="M33">
        <v>51.19</v>
      </c>
      <c r="N33">
        <v>50.22</v>
      </c>
      <c r="O33">
        <v>51.59</v>
      </c>
      <c r="P33">
        <v>54.04</v>
      </c>
      <c r="Q33">
        <v>54.67</v>
      </c>
    </row>
    <row r="34" spans="1:17" x14ac:dyDescent="0.25">
      <c r="A34" t="s">
        <v>23</v>
      </c>
      <c r="B34">
        <v>45.1</v>
      </c>
      <c r="C34">
        <v>44.64</v>
      </c>
      <c r="D34">
        <v>44.76</v>
      </c>
      <c r="E34">
        <v>43.65</v>
      </c>
      <c r="F34">
        <v>44.72</v>
      </c>
      <c r="G34">
        <v>46.67</v>
      </c>
      <c r="H34">
        <v>49.34</v>
      </c>
      <c r="I34">
        <v>50.35</v>
      </c>
      <c r="J34">
        <v>48.33</v>
      </c>
      <c r="K34">
        <v>49.81</v>
      </c>
      <c r="L34">
        <v>53.29</v>
      </c>
      <c r="M34">
        <v>52.24</v>
      </c>
      <c r="N34">
        <v>51.01</v>
      </c>
      <c r="O34">
        <v>51.93</v>
      </c>
      <c r="P34">
        <v>55.62</v>
      </c>
      <c r="Q34">
        <v>56.85</v>
      </c>
    </row>
    <row r="35" spans="1:17" ht="15.75" thickBot="1" x14ac:dyDescent="0.3">
      <c r="A35" s="83" t="s">
        <v>24</v>
      </c>
      <c r="B35" s="83">
        <v>32.840000000000003</v>
      </c>
      <c r="C35" s="83">
        <v>33.29</v>
      </c>
      <c r="D35" s="83">
        <v>31.19</v>
      </c>
      <c r="E35" s="83">
        <v>32.9</v>
      </c>
      <c r="F35" s="83">
        <v>38.65</v>
      </c>
      <c r="G35" s="83">
        <v>45.35</v>
      </c>
      <c r="H35" s="83">
        <v>47.94</v>
      </c>
      <c r="I35" s="83">
        <v>47.63</v>
      </c>
      <c r="J35" s="83">
        <v>47.55</v>
      </c>
      <c r="K35" s="83">
        <v>49.1</v>
      </c>
      <c r="L35" s="83">
        <v>55.56</v>
      </c>
      <c r="M35" s="83">
        <v>56.32</v>
      </c>
      <c r="N35" s="83">
        <v>53.95</v>
      </c>
      <c r="O35" s="83">
        <v>53.9</v>
      </c>
      <c r="P35" s="83">
        <v>55.3</v>
      </c>
      <c r="Q35" s="83">
        <v>57.19</v>
      </c>
    </row>
    <row r="39" spans="1:17" x14ac:dyDescent="0.25">
      <c r="A39" s="2" t="s">
        <v>954</v>
      </c>
    </row>
    <row r="40" spans="1:17" x14ac:dyDescent="0.25">
      <c r="A40" s="22" t="s">
        <v>935</v>
      </c>
    </row>
    <row r="42" spans="1:17" ht="15.75" thickBot="1" x14ac:dyDescent="0.3">
      <c r="A42" s="83"/>
      <c r="B42" s="83">
        <v>2010</v>
      </c>
      <c r="C42" s="83">
        <v>2011</v>
      </c>
      <c r="D42" s="83">
        <v>2012</v>
      </c>
      <c r="E42" s="83">
        <v>2013</v>
      </c>
      <c r="F42" s="83">
        <v>2014</v>
      </c>
      <c r="G42" s="83">
        <v>2015</v>
      </c>
      <c r="H42" s="83">
        <v>2016</v>
      </c>
      <c r="I42" s="83">
        <v>2017</v>
      </c>
      <c r="J42" s="83">
        <v>2018</v>
      </c>
      <c r="K42" s="83">
        <v>2019</v>
      </c>
      <c r="L42" s="83">
        <v>2020</v>
      </c>
      <c r="M42" s="83">
        <v>2021</v>
      </c>
      <c r="N42" s="83">
        <v>2022</v>
      </c>
      <c r="O42" s="83">
        <v>2023</v>
      </c>
      <c r="P42" s="83">
        <v>2024</v>
      </c>
      <c r="Q42" s="83">
        <v>2025</v>
      </c>
    </row>
    <row r="43" spans="1:17" x14ac:dyDescent="0.25">
      <c r="A43" t="s">
        <v>21</v>
      </c>
      <c r="B43">
        <v>17835</v>
      </c>
      <c r="C43">
        <v>24183</v>
      </c>
      <c r="D43">
        <v>24082</v>
      </c>
      <c r="E43">
        <v>28551</v>
      </c>
      <c r="F43">
        <v>30885</v>
      </c>
      <c r="G43">
        <v>32988</v>
      </c>
      <c r="H43">
        <v>30998</v>
      </c>
      <c r="I43">
        <v>32100</v>
      </c>
      <c r="J43">
        <v>35954</v>
      </c>
      <c r="K43">
        <v>38058</v>
      </c>
      <c r="L43">
        <v>31527</v>
      </c>
      <c r="M43">
        <v>35413</v>
      </c>
      <c r="N43">
        <v>65366</v>
      </c>
      <c r="O43">
        <v>50600</v>
      </c>
      <c r="P43">
        <v>50280</v>
      </c>
      <c r="Q43">
        <v>57359</v>
      </c>
    </row>
    <row r="44" spans="1:17" x14ac:dyDescent="0.25">
      <c r="A44" t="s">
        <v>23</v>
      </c>
      <c r="B44">
        <v>2445</v>
      </c>
      <c r="C44">
        <v>2866</v>
      </c>
      <c r="D44">
        <v>2981</v>
      </c>
      <c r="E44">
        <v>4012</v>
      </c>
      <c r="F44">
        <v>4538</v>
      </c>
      <c r="G44">
        <v>4488</v>
      </c>
      <c r="H44">
        <v>4415</v>
      </c>
      <c r="I44">
        <v>4602</v>
      </c>
      <c r="J44">
        <v>5198</v>
      </c>
      <c r="K44">
        <v>4858</v>
      </c>
      <c r="L44">
        <v>3416</v>
      </c>
      <c r="M44">
        <v>3989</v>
      </c>
      <c r="N44">
        <v>11137</v>
      </c>
      <c r="O44">
        <v>8713</v>
      </c>
      <c r="P44">
        <v>7283</v>
      </c>
      <c r="Q44">
        <v>10669</v>
      </c>
    </row>
    <row r="45" spans="1:17" ht="15.75" thickBot="1" x14ac:dyDescent="0.3">
      <c r="A45" s="83" t="s">
        <v>24</v>
      </c>
      <c r="B45" s="83">
        <v>259</v>
      </c>
      <c r="C45" s="83">
        <v>249</v>
      </c>
      <c r="D45" s="83">
        <v>315</v>
      </c>
      <c r="E45" s="83">
        <v>563</v>
      </c>
      <c r="F45" s="83">
        <v>421</v>
      </c>
      <c r="G45" s="83">
        <v>714</v>
      </c>
      <c r="H45" s="83">
        <v>718</v>
      </c>
      <c r="I45" s="83">
        <v>776</v>
      </c>
      <c r="J45" s="83">
        <v>1082</v>
      </c>
      <c r="K45" s="83">
        <v>1706</v>
      </c>
      <c r="L45" s="83">
        <v>1530</v>
      </c>
      <c r="M45" s="83">
        <v>1970</v>
      </c>
      <c r="N45" s="83">
        <v>2968</v>
      </c>
      <c r="O45" s="83">
        <v>2457</v>
      </c>
      <c r="P45" s="83">
        <v>2544</v>
      </c>
      <c r="Q45" s="83">
        <v>2648</v>
      </c>
    </row>
    <row r="49" spans="1:17" x14ac:dyDescent="0.25">
      <c r="A49" s="2" t="s">
        <v>955</v>
      </c>
    </row>
    <row r="50" spans="1:17" x14ac:dyDescent="0.25">
      <c r="A50" s="22" t="s">
        <v>935</v>
      </c>
    </row>
    <row r="52" spans="1:17" ht="15.75" thickBot="1" x14ac:dyDescent="0.3">
      <c r="A52" s="83"/>
      <c r="B52" s="83">
        <v>2010</v>
      </c>
      <c r="C52" s="83">
        <v>2011</v>
      </c>
      <c r="D52" s="83">
        <v>2012</v>
      </c>
      <c r="E52" s="83">
        <v>2013</v>
      </c>
      <c r="F52" s="83">
        <v>2014</v>
      </c>
      <c r="G52" s="83">
        <v>2015</v>
      </c>
      <c r="H52" s="83">
        <v>2016</v>
      </c>
      <c r="I52" s="83">
        <v>2017</v>
      </c>
      <c r="J52" s="83">
        <v>2018</v>
      </c>
      <c r="K52" s="83">
        <v>2019</v>
      </c>
      <c r="L52" s="83">
        <v>2020</v>
      </c>
      <c r="M52" s="83">
        <v>2021</v>
      </c>
      <c r="N52" s="83">
        <v>2022</v>
      </c>
      <c r="O52" s="83">
        <v>2023</v>
      </c>
      <c r="P52" s="83">
        <v>2024</v>
      </c>
      <c r="Q52" s="83">
        <v>2025</v>
      </c>
    </row>
    <row r="53" spans="1:17" x14ac:dyDescent="0.25">
      <c r="A53" t="s">
        <v>21</v>
      </c>
      <c r="B53">
        <v>1.21</v>
      </c>
      <c r="C53">
        <v>1.45</v>
      </c>
      <c r="D53">
        <v>1.41</v>
      </c>
      <c r="E53">
        <v>1.75</v>
      </c>
      <c r="F53">
        <v>1.9</v>
      </c>
      <c r="G53">
        <v>2</v>
      </c>
      <c r="H53">
        <v>1.93</v>
      </c>
      <c r="I53">
        <v>1.81</v>
      </c>
      <c r="J53">
        <v>1.88</v>
      </c>
      <c r="K53">
        <v>1.96</v>
      </c>
      <c r="L53">
        <v>1.84</v>
      </c>
      <c r="M53">
        <v>1.67</v>
      </c>
      <c r="N53">
        <v>2.17</v>
      </c>
      <c r="O53">
        <v>2.0099999999999998</v>
      </c>
      <c r="P53">
        <v>2.0499999999999998</v>
      </c>
      <c r="Q53">
        <v>2.2799999999999998</v>
      </c>
    </row>
    <row r="54" spans="1:17" x14ac:dyDescent="0.25">
      <c r="A54" t="s">
        <v>23</v>
      </c>
      <c r="B54">
        <v>1.07</v>
      </c>
      <c r="C54">
        <v>1.1299999999999999</v>
      </c>
      <c r="D54">
        <v>1.07</v>
      </c>
      <c r="E54">
        <v>1.5</v>
      </c>
      <c r="F54">
        <v>1.7</v>
      </c>
      <c r="G54">
        <v>1.64</v>
      </c>
      <c r="H54">
        <v>1.67</v>
      </c>
      <c r="I54">
        <v>1.53</v>
      </c>
      <c r="J54">
        <v>1.59</v>
      </c>
      <c r="K54">
        <v>1.43</v>
      </c>
      <c r="L54">
        <v>1.1200000000000001</v>
      </c>
      <c r="M54">
        <v>1.06</v>
      </c>
      <c r="N54">
        <v>2.13</v>
      </c>
      <c r="O54">
        <v>1.9</v>
      </c>
      <c r="P54">
        <v>1.68</v>
      </c>
      <c r="Q54">
        <v>2.4</v>
      </c>
    </row>
    <row r="55" spans="1:17" ht="15.75" thickBot="1" x14ac:dyDescent="0.3">
      <c r="A55" s="83" t="s">
        <v>24</v>
      </c>
      <c r="B55" s="83">
        <v>0.6</v>
      </c>
      <c r="C55" s="83">
        <v>0.5</v>
      </c>
      <c r="D55" s="83">
        <v>0.57999999999999996</v>
      </c>
      <c r="E55" s="83">
        <v>1.07</v>
      </c>
      <c r="F55" s="83">
        <v>0.76</v>
      </c>
      <c r="G55" s="83">
        <v>1.25</v>
      </c>
      <c r="H55" s="83">
        <v>1.31</v>
      </c>
      <c r="I55" s="83">
        <v>1.21</v>
      </c>
      <c r="J55" s="83">
        <v>1.46</v>
      </c>
      <c r="K55" s="83">
        <v>2.15</v>
      </c>
      <c r="L55" s="83">
        <v>2.0699999999999998</v>
      </c>
      <c r="M55" s="83">
        <v>2.02</v>
      </c>
      <c r="N55" s="83">
        <v>2.2599999999999998</v>
      </c>
      <c r="O55" s="83">
        <v>2.21</v>
      </c>
      <c r="P55" s="83">
        <v>2.2200000000000002</v>
      </c>
      <c r="Q55" s="83">
        <v>2.21</v>
      </c>
    </row>
    <row r="57" spans="1:17" x14ac:dyDescent="0.25">
      <c r="A57" t="s">
        <v>28</v>
      </c>
    </row>
    <row r="58" spans="1:17" x14ac:dyDescent="0.25">
      <c r="A58" t="s">
        <v>956</v>
      </c>
    </row>
    <row r="63" spans="1:17" x14ac:dyDescent="0.25">
      <c r="A63" s="29" t="s">
        <v>34</v>
      </c>
    </row>
    <row r="64" spans="1:17" x14ac:dyDescent="0.25">
      <c r="A64" s="30" t="s">
        <v>957</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sheetData>
  <mergeCells count="11">
    <mergeCell ref="A12:C12"/>
    <mergeCell ref="B13:C13"/>
    <mergeCell ref="B14:C14"/>
    <mergeCell ref="B15:C15"/>
    <mergeCell ref="A64:I68"/>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486A"/>
  </sheetPr>
  <dimension ref="A1:P52"/>
  <sheetViews>
    <sheetView workbookViewId="0">
      <selection activeCell="H1" sqref="H1"/>
    </sheetView>
  </sheetViews>
  <sheetFormatPr defaultRowHeight="15" x14ac:dyDescent="0.25"/>
  <cols>
    <col min="1" max="1" width="15.7109375" customWidth="1"/>
    <col min="2" max="4" width="10" bestFit="1" customWidth="1"/>
    <col min="5" max="6" width="11" bestFit="1" customWidth="1"/>
    <col min="7" max="7" width="9" bestFit="1" customWidth="1"/>
    <col min="8" max="10" width="11" bestFit="1" customWidth="1"/>
    <col min="11" max="11" width="9" bestFit="1" customWidth="1"/>
    <col min="12" max="16" width="11" bestFit="1" customWidth="1"/>
  </cols>
  <sheetData>
    <row r="1" spans="1:5" ht="23.25" x14ac:dyDescent="0.35">
      <c r="A1" s="82" t="s">
        <v>928</v>
      </c>
    </row>
    <row r="2" spans="1:5" x14ac:dyDescent="0.25">
      <c r="A2" s="4" t="str">
        <f>HYPERLINK("#CONTENTS!A1", "CONTENTS")</f>
        <v>CONTENTS</v>
      </c>
    </row>
    <row r="5" spans="1:5" x14ac:dyDescent="0.25">
      <c r="A5" s="5" t="s">
        <v>1</v>
      </c>
      <c r="B5" s="6"/>
      <c r="C5" s="6"/>
      <c r="D5" s="6"/>
      <c r="E5" s="7"/>
    </row>
    <row r="6" spans="1:5" x14ac:dyDescent="0.25">
      <c r="A6" s="20" t="s">
        <v>2</v>
      </c>
      <c r="B6" s="17" t="s">
        <v>958</v>
      </c>
      <c r="C6" s="17"/>
      <c r="D6" s="17"/>
      <c r="E6" s="17"/>
    </row>
    <row r="7" spans="1:5" x14ac:dyDescent="0.25">
      <c r="A7" s="12" t="s">
        <v>4</v>
      </c>
      <c r="B7" s="9" t="s">
        <v>959</v>
      </c>
      <c r="C7" s="9"/>
      <c r="D7" s="9"/>
      <c r="E7" s="9"/>
    </row>
    <row r="8" spans="1:5" x14ac:dyDescent="0.25">
      <c r="A8" s="12" t="s">
        <v>6</v>
      </c>
      <c r="B8" s="10" t="s">
        <v>960</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961</v>
      </c>
    </row>
    <row r="20" spans="1:16" x14ac:dyDescent="0.25">
      <c r="A20" s="22" t="s">
        <v>962</v>
      </c>
    </row>
    <row r="22" spans="1:16" ht="15.75" thickBot="1" x14ac:dyDescent="0.3">
      <c r="A22" s="83"/>
      <c r="B22" s="83">
        <v>2010</v>
      </c>
      <c r="C22" s="83">
        <v>2011</v>
      </c>
      <c r="D22" s="83">
        <v>2012</v>
      </c>
      <c r="E22" s="83">
        <v>2013</v>
      </c>
      <c r="F22" s="83">
        <v>2014</v>
      </c>
      <c r="G22" s="83">
        <v>2015</v>
      </c>
      <c r="H22" s="83">
        <v>2016</v>
      </c>
      <c r="I22" s="83">
        <v>2017</v>
      </c>
      <c r="J22" s="83">
        <v>2018</v>
      </c>
      <c r="K22" s="83">
        <v>2019</v>
      </c>
      <c r="L22" s="83">
        <v>2020</v>
      </c>
      <c r="M22" s="83">
        <v>2021</v>
      </c>
      <c r="N22" s="83">
        <v>2022</v>
      </c>
      <c r="O22" s="83">
        <v>2023</v>
      </c>
      <c r="P22" s="83">
        <v>2024</v>
      </c>
    </row>
    <row r="23" spans="1:16" x14ac:dyDescent="0.25">
      <c r="A23" t="s">
        <v>21</v>
      </c>
      <c r="B23">
        <v>80.400000000000006</v>
      </c>
      <c r="C23">
        <v>81.7</v>
      </c>
      <c r="D23">
        <v>85</v>
      </c>
      <c r="E23">
        <v>86.8</v>
      </c>
      <c r="F23">
        <v>86.9</v>
      </c>
      <c r="G23">
        <v>85.1</v>
      </c>
      <c r="H23">
        <v>84.1</v>
      </c>
      <c r="I23">
        <v>81.5</v>
      </c>
      <c r="J23">
        <v>79.5</v>
      </c>
      <c r="K23">
        <v>77.5</v>
      </c>
      <c r="L23">
        <v>89.5</v>
      </c>
      <c r="M23">
        <v>86.7</v>
      </c>
      <c r="N23">
        <v>82.3</v>
      </c>
      <c r="O23">
        <v>80.5</v>
      </c>
      <c r="P23">
        <v>80.7</v>
      </c>
    </row>
    <row r="24" spans="1:16" x14ac:dyDescent="0.25">
      <c r="A24" t="s">
        <v>23</v>
      </c>
      <c r="B24">
        <v>58.9</v>
      </c>
      <c r="C24">
        <v>61.2</v>
      </c>
      <c r="D24">
        <v>65.7</v>
      </c>
      <c r="E24">
        <v>67.2</v>
      </c>
      <c r="F24">
        <v>67.2</v>
      </c>
      <c r="G24">
        <v>63.8</v>
      </c>
      <c r="H24">
        <v>60.9</v>
      </c>
      <c r="I24">
        <v>56</v>
      </c>
      <c r="J24">
        <v>51.6</v>
      </c>
      <c r="K24">
        <v>47.7</v>
      </c>
      <c r="L24">
        <v>53.4</v>
      </c>
      <c r="M24">
        <v>50.5</v>
      </c>
      <c r="N24">
        <v>48.4</v>
      </c>
      <c r="O24">
        <v>45.8</v>
      </c>
      <c r="P24">
        <v>43.7</v>
      </c>
    </row>
    <row r="25" spans="1:16" ht="15.75" thickBot="1" x14ac:dyDescent="0.3">
      <c r="A25" s="83" t="s">
        <v>24</v>
      </c>
      <c r="B25" s="83">
        <v>53.7</v>
      </c>
      <c r="C25" s="83">
        <v>54.8</v>
      </c>
      <c r="D25" s="83">
        <v>54.5</v>
      </c>
      <c r="E25" s="83">
        <v>56.9</v>
      </c>
      <c r="F25" s="83">
        <v>51.1</v>
      </c>
      <c r="G25" s="83">
        <v>51.1</v>
      </c>
      <c r="H25" s="83">
        <v>54.1</v>
      </c>
      <c r="I25" s="83">
        <v>50.4</v>
      </c>
      <c r="J25" s="83">
        <v>48.2</v>
      </c>
      <c r="K25" s="83">
        <v>45.2</v>
      </c>
      <c r="L25" s="83">
        <v>56.6</v>
      </c>
      <c r="M25" s="83">
        <v>53</v>
      </c>
      <c r="N25" s="83">
        <v>48.8</v>
      </c>
      <c r="O25" s="83">
        <v>49.5</v>
      </c>
      <c r="P25" s="83">
        <v>55.1</v>
      </c>
    </row>
    <row r="29" spans="1:16" x14ac:dyDescent="0.25">
      <c r="A29" s="2" t="s">
        <v>963</v>
      </c>
    </row>
    <row r="30" spans="1:16" x14ac:dyDescent="0.25">
      <c r="A30" s="22" t="s">
        <v>962</v>
      </c>
    </row>
    <row r="32" spans="1:16" ht="15.75" thickBot="1" x14ac:dyDescent="0.3">
      <c r="A32" s="83"/>
      <c r="B32" s="83">
        <v>2010</v>
      </c>
      <c r="C32" s="83">
        <v>2011</v>
      </c>
      <c r="D32" s="83">
        <v>2012</v>
      </c>
      <c r="E32" s="83">
        <v>2013</v>
      </c>
      <c r="F32" s="83">
        <v>2014</v>
      </c>
      <c r="G32" s="83">
        <v>2015</v>
      </c>
      <c r="H32" s="83">
        <v>2016</v>
      </c>
      <c r="I32" s="83">
        <v>2017</v>
      </c>
      <c r="J32" s="83">
        <v>2018</v>
      </c>
      <c r="K32" s="83">
        <v>2019</v>
      </c>
      <c r="L32" s="83">
        <v>2020</v>
      </c>
      <c r="M32" s="83">
        <v>2021</v>
      </c>
      <c r="N32" s="83">
        <v>2022</v>
      </c>
      <c r="O32" s="83">
        <v>2023</v>
      </c>
      <c r="P32" s="83">
        <v>2024</v>
      </c>
    </row>
    <row r="33" spans="1:16" x14ac:dyDescent="0.25">
      <c r="A33" t="s">
        <v>21</v>
      </c>
      <c r="B33">
        <v>8881907.8000000007</v>
      </c>
      <c r="C33">
        <v>9316709.3000000007</v>
      </c>
      <c r="D33">
        <v>9744014.9000000004</v>
      </c>
      <c r="E33">
        <v>10059616.1</v>
      </c>
      <c r="F33">
        <v>10314120.699999999</v>
      </c>
      <c r="G33">
        <v>10469732</v>
      </c>
      <c r="H33">
        <v>10624205.800000001</v>
      </c>
      <c r="I33">
        <v>10736423.6</v>
      </c>
      <c r="J33">
        <v>10836191.300000001</v>
      </c>
      <c r="K33">
        <v>10938433</v>
      </c>
      <c r="L33">
        <v>12152812.1</v>
      </c>
      <c r="M33">
        <v>12829600.1</v>
      </c>
      <c r="N33">
        <v>13315507.699999999</v>
      </c>
      <c r="O33">
        <v>13894847.800000001</v>
      </c>
      <c r="P33">
        <v>14546563.699999999</v>
      </c>
    </row>
    <row r="34" spans="1:16" x14ac:dyDescent="0.25">
      <c r="A34" t="s">
        <v>23</v>
      </c>
      <c r="B34">
        <v>379043</v>
      </c>
      <c r="C34">
        <v>401579</v>
      </c>
      <c r="D34">
        <v>432723</v>
      </c>
      <c r="E34">
        <v>447245</v>
      </c>
      <c r="F34">
        <v>456028</v>
      </c>
      <c r="G34">
        <v>446179</v>
      </c>
      <c r="H34">
        <v>438360</v>
      </c>
      <c r="I34">
        <v>420269</v>
      </c>
      <c r="J34">
        <v>405870</v>
      </c>
      <c r="K34">
        <v>395401</v>
      </c>
      <c r="L34">
        <v>436093</v>
      </c>
      <c r="M34">
        <v>450239</v>
      </c>
      <c r="N34">
        <v>481145</v>
      </c>
      <c r="O34">
        <v>481481</v>
      </c>
      <c r="P34">
        <v>491055</v>
      </c>
    </row>
    <row r="35" spans="1:16" ht="15.75" thickBot="1" x14ac:dyDescent="0.3">
      <c r="A35" s="83" t="s">
        <v>24</v>
      </c>
      <c r="B35" s="83">
        <v>194931.8</v>
      </c>
      <c r="C35" s="83">
        <v>192177.4</v>
      </c>
      <c r="D35" s="83">
        <v>216905</v>
      </c>
      <c r="E35" s="83">
        <v>224157.8</v>
      </c>
      <c r="F35" s="83">
        <v>204628.1</v>
      </c>
      <c r="G35" s="83">
        <v>216678.2</v>
      </c>
      <c r="H35" s="83">
        <v>229014.39999999999</v>
      </c>
      <c r="I35" s="83">
        <v>241151.5</v>
      </c>
      <c r="J35" s="83">
        <v>240819</v>
      </c>
      <c r="K35" s="83">
        <v>245760.4</v>
      </c>
      <c r="L35" s="83">
        <v>293230.7</v>
      </c>
      <c r="M35" s="83">
        <v>306938.59999999998</v>
      </c>
      <c r="N35" s="83">
        <v>323195.2</v>
      </c>
      <c r="O35" s="83">
        <v>389736.4</v>
      </c>
      <c r="P35" s="83">
        <v>470793</v>
      </c>
    </row>
    <row r="37" spans="1:16" x14ac:dyDescent="0.25">
      <c r="A37" t="s">
        <v>28</v>
      </c>
    </row>
    <row r="38" spans="1:16" x14ac:dyDescent="0.25">
      <c r="A38" t="s">
        <v>964</v>
      </c>
    </row>
    <row r="43" spans="1:16" x14ac:dyDescent="0.25">
      <c r="A43" s="29" t="s">
        <v>34</v>
      </c>
    </row>
    <row r="44" spans="1:16" x14ac:dyDescent="0.25">
      <c r="A44" s="30" t="s">
        <v>965</v>
      </c>
      <c r="B44" s="16"/>
      <c r="C44" s="16"/>
      <c r="D44" s="16"/>
      <c r="E44" s="16"/>
      <c r="F44" s="16"/>
      <c r="G44" s="16"/>
      <c r="H44" s="16"/>
      <c r="I44" s="16"/>
    </row>
    <row r="45" spans="1:16" x14ac:dyDescent="0.25">
      <c r="A45" s="16"/>
      <c r="B45" s="16"/>
      <c r="C45" s="16"/>
      <c r="D45" s="16"/>
      <c r="E45" s="16"/>
      <c r="F45" s="16"/>
      <c r="G45" s="16"/>
      <c r="H45" s="16"/>
      <c r="I45" s="16"/>
    </row>
    <row r="46" spans="1:16" x14ac:dyDescent="0.25">
      <c r="A46" s="16"/>
      <c r="B46" s="16"/>
      <c r="C46" s="16"/>
      <c r="D46" s="16"/>
      <c r="E46" s="16"/>
      <c r="F46" s="16"/>
      <c r="G46" s="16"/>
      <c r="H46" s="16"/>
      <c r="I46" s="16"/>
    </row>
    <row r="47" spans="1:16" x14ac:dyDescent="0.25">
      <c r="A47" s="16"/>
      <c r="B47" s="16"/>
      <c r="C47" s="16"/>
      <c r="D47" s="16"/>
      <c r="E47" s="16"/>
      <c r="F47" s="16"/>
      <c r="G47" s="16"/>
      <c r="H47" s="16"/>
      <c r="I47" s="16"/>
    </row>
    <row r="48" spans="1:16"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sheetData>
  <mergeCells count="11">
    <mergeCell ref="A12:C12"/>
    <mergeCell ref="B13:C13"/>
    <mergeCell ref="B14:C14"/>
    <mergeCell ref="B15:C15"/>
    <mergeCell ref="A44:I5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486A"/>
  </sheetPr>
  <dimension ref="A1:P39"/>
  <sheetViews>
    <sheetView workbookViewId="0">
      <selection activeCell="H1" sqref="H1"/>
    </sheetView>
  </sheetViews>
  <sheetFormatPr defaultRowHeight="15" x14ac:dyDescent="0.25"/>
  <cols>
    <col min="1" max="1" width="15.7109375" customWidth="1"/>
  </cols>
  <sheetData>
    <row r="1" spans="1:5" ht="23.25" x14ac:dyDescent="0.35">
      <c r="A1" s="82" t="s">
        <v>928</v>
      </c>
    </row>
    <row r="2" spans="1:5" x14ac:dyDescent="0.25">
      <c r="A2" s="4" t="str">
        <f>HYPERLINK("#CONTENTS!A1", "CONTENTS")</f>
        <v>CONTENTS</v>
      </c>
    </row>
    <row r="5" spans="1:5" x14ac:dyDescent="0.25">
      <c r="A5" s="5" t="s">
        <v>1</v>
      </c>
      <c r="B5" s="6"/>
      <c r="C5" s="6"/>
      <c r="D5" s="6"/>
      <c r="E5" s="7"/>
    </row>
    <row r="6" spans="1:5" ht="30" customHeight="1" x14ac:dyDescent="0.25">
      <c r="A6" s="11" t="s">
        <v>2</v>
      </c>
      <c r="B6" s="8" t="s">
        <v>966</v>
      </c>
      <c r="C6" s="8"/>
      <c r="D6" s="8"/>
      <c r="E6" s="8"/>
    </row>
    <row r="7" spans="1:5" x14ac:dyDescent="0.25">
      <c r="A7" s="12" t="s">
        <v>4</v>
      </c>
      <c r="B7" s="9" t="s">
        <v>967</v>
      </c>
      <c r="C7" s="9"/>
      <c r="D7" s="9"/>
      <c r="E7" s="9"/>
    </row>
    <row r="8" spans="1:5" x14ac:dyDescent="0.25">
      <c r="A8" s="12" t="s">
        <v>6</v>
      </c>
      <c r="B8" s="10" t="s">
        <v>968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969</v>
      </c>
    </row>
    <row r="20" spans="1:16" x14ac:dyDescent="0.25">
      <c r="A20" s="22" t="s">
        <v>970</v>
      </c>
    </row>
    <row r="22" spans="1:16" ht="15.75" thickBot="1" x14ac:dyDescent="0.3">
      <c r="A22" s="83"/>
      <c r="B22" s="83">
        <v>2010</v>
      </c>
      <c r="C22" s="83">
        <v>2011</v>
      </c>
      <c r="D22" s="83">
        <v>2012</v>
      </c>
      <c r="E22" s="83">
        <v>2013</v>
      </c>
      <c r="F22" s="83">
        <v>2014</v>
      </c>
      <c r="G22" s="83">
        <v>2015</v>
      </c>
      <c r="H22" s="83">
        <v>2016</v>
      </c>
      <c r="I22" s="83">
        <v>2017</v>
      </c>
      <c r="J22" s="83">
        <v>2018</v>
      </c>
      <c r="K22" s="83">
        <v>2019</v>
      </c>
      <c r="L22" s="83">
        <v>2020</v>
      </c>
      <c r="M22" s="83">
        <v>2021</v>
      </c>
      <c r="N22" s="83">
        <v>2022</v>
      </c>
      <c r="O22" s="83">
        <v>2023</v>
      </c>
      <c r="P22" s="83">
        <v>2024</v>
      </c>
    </row>
    <row r="23" spans="1:16" x14ac:dyDescent="0.25">
      <c r="A23" t="s">
        <v>21</v>
      </c>
      <c r="B23">
        <v>6.54</v>
      </c>
      <c r="C23">
        <v>6.67</v>
      </c>
      <c r="D23">
        <v>6.61</v>
      </c>
      <c r="E23">
        <v>6.74</v>
      </c>
      <c r="F23">
        <v>6.82</v>
      </c>
      <c r="G23">
        <v>6.74</v>
      </c>
      <c r="H23">
        <v>6.79</v>
      </c>
      <c r="I23">
        <v>6.64</v>
      </c>
      <c r="J23">
        <v>6.52</v>
      </c>
      <c r="K23">
        <v>6.44</v>
      </c>
      <c r="L23">
        <v>6.17</v>
      </c>
      <c r="M23">
        <v>5.95</v>
      </c>
      <c r="N23">
        <v>5.31</v>
      </c>
      <c r="O23">
        <v>5.29</v>
      </c>
      <c r="P23">
        <v>5.28</v>
      </c>
    </row>
    <row r="24" spans="1:16" x14ac:dyDescent="0.25">
      <c r="A24" t="s">
        <v>23</v>
      </c>
      <c r="B24">
        <v>10.62</v>
      </c>
      <c r="C24">
        <v>10.4</v>
      </c>
      <c r="D24">
        <v>9.91</v>
      </c>
      <c r="E24">
        <v>9.8800000000000008</v>
      </c>
      <c r="F24">
        <v>9.73</v>
      </c>
      <c r="G24">
        <v>9.82</v>
      </c>
      <c r="H24">
        <v>9.5399999999999991</v>
      </c>
      <c r="I24">
        <v>9.3699999999999992</v>
      </c>
      <c r="J24">
        <v>9.34</v>
      </c>
      <c r="K24">
        <v>9.1999999999999993</v>
      </c>
      <c r="L24">
        <v>9.01</v>
      </c>
      <c r="M24">
        <v>8.7799999999999994</v>
      </c>
      <c r="N24">
        <v>7.61</v>
      </c>
      <c r="O24">
        <v>7.33</v>
      </c>
      <c r="P24">
        <v>7.66</v>
      </c>
    </row>
    <row r="25" spans="1:16" ht="15.75" thickBot="1" x14ac:dyDescent="0.3">
      <c r="A25" s="83" t="s">
        <v>24</v>
      </c>
      <c r="B25" s="83">
        <v>8.66</v>
      </c>
      <c r="C25" s="83">
        <v>8.27</v>
      </c>
      <c r="D25" s="83">
        <v>8.06</v>
      </c>
      <c r="E25" s="83">
        <v>7.55</v>
      </c>
      <c r="F25" s="83">
        <v>8.0500000000000007</v>
      </c>
      <c r="G25" s="83">
        <v>8.17</v>
      </c>
      <c r="H25" s="83">
        <v>8.11</v>
      </c>
      <c r="I25" s="83">
        <v>7.85</v>
      </c>
      <c r="J25" s="83">
        <v>7.7</v>
      </c>
      <c r="K25" s="83">
        <v>7.23</v>
      </c>
      <c r="L25" s="83">
        <v>7.16</v>
      </c>
      <c r="M25" s="83">
        <v>7.91</v>
      </c>
      <c r="N25" s="83">
        <v>8.1300000000000008</v>
      </c>
      <c r="O25" s="83">
        <v>9.77</v>
      </c>
      <c r="P25" s="83">
        <v>8.17</v>
      </c>
    </row>
    <row r="27" spans="1:16" x14ac:dyDescent="0.25">
      <c r="A27" t="s">
        <v>28</v>
      </c>
    </row>
    <row r="28" spans="1:16" x14ac:dyDescent="0.25">
      <c r="A28" t="s">
        <v>971</v>
      </c>
    </row>
    <row r="33" spans="1:9" x14ac:dyDescent="0.25">
      <c r="A33" s="29" t="s">
        <v>34</v>
      </c>
    </row>
    <row r="34" spans="1:9" x14ac:dyDescent="0.25">
      <c r="A34" s="30" t="s">
        <v>972</v>
      </c>
      <c r="B34" s="16"/>
      <c r="C34" s="16"/>
      <c r="D34" s="16"/>
      <c r="E34" s="16"/>
      <c r="F34" s="16"/>
      <c r="G34" s="16"/>
      <c r="H34" s="16"/>
      <c r="I34" s="16"/>
    </row>
    <row r="35" spans="1:9" x14ac:dyDescent="0.25">
      <c r="A35" s="16"/>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sheetData>
  <mergeCells count="11">
    <mergeCell ref="A12:C12"/>
    <mergeCell ref="B13:C13"/>
    <mergeCell ref="B14:C14"/>
    <mergeCell ref="B15:C15"/>
    <mergeCell ref="A34:I3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486A"/>
  </sheetPr>
  <dimension ref="A1:I49"/>
  <sheetViews>
    <sheetView workbookViewId="0">
      <selection activeCell="H1" sqref="H1"/>
    </sheetView>
  </sheetViews>
  <sheetFormatPr defaultRowHeight="15" x14ac:dyDescent="0.25"/>
  <cols>
    <col min="1" max="1" width="15.7109375" customWidth="1"/>
  </cols>
  <sheetData>
    <row r="1" spans="1:5" ht="23.25" x14ac:dyDescent="0.35">
      <c r="A1" s="82" t="s">
        <v>928</v>
      </c>
    </row>
    <row r="2" spans="1:5" x14ac:dyDescent="0.25">
      <c r="A2" s="4" t="str">
        <f>HYPERLINK("#CONTENTS!A1", "CONTENTS")</f>
        <v>CONTENTS</v>
      </c>
    </row>
    <row r="5" spans="1:5" x14ac:dyDescent="0.25">
      <c r="A5" s="5" t="s">
        <v>1</v>
      </c>
      <c r="B5" s="6"/>
      <c r="C5" s="6"/>
      <c r="D5" s="6"/>
      <c r="E5" s="7"/>
    </row>
    <row r="6" spans="1:5" ht="30" customHeight="1" x14ac:dyDescent="0.25">
      <c r="A6" s="11" t="s">
        <v>2</v>
      </c>
      <c r="B6" s="8" t="s">
        <v>973</v>
      </c>
      <c r="C6" s="8"/>
      <c r="D6" s="8"/>
      <c r="E6" s="8"/>
    </row>
    <row r="7" spans="1:5" x14ac:dyDescent="0.25">
      <c r="A7" s="12" t="s">
        <v>4</v>
      </c>
      <c r="B7" s="9" t="s">
        <v>974</v>
      </c>
      <c r="C7" s="9"/>
      <c r="D7" s="9"/>
      <c r="E7" s="9"/>
    </row>
    <row r="8" spans="1:5" x14ac:dyDescent="0.25">
      <c r="A8" s="12" t="s">
        <v>6</v>
      </c>
      <c r="B8" s="10" t="s">
        <v>975</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95</v>
      </c>
      <c r="C13" s="17"/>
      <c r="D13" s="17"/>
    </row>
    <row r="14" spans="1:5" x14ac:dyDescent="0.25">
      <c r="A14" s="12" t="s">
        <v>15</v>
      </c>
      <c r="B14" s="9" t="s">
        <v>976</v>
      </c>
      <c r="C14" s="9"/>
      <c r="D14" s="9"/>
    </row>
    <row r="15" spans="1:5" x14ac:dyDescent="0.25">
      <c r="A15" s="13" t="s">
        <v>17</v>
      </c>
      <c r="B15" s="19" t="s">
        <v>18</v>
      </c>
      <c r="C15" s="19"/>
      <c r="D15" s="19"/>
    </row>
    <row r="19" spans="1:7" x14ac:dyDescent="0.25">
      <c r="A19" s="2" t="s">
        <v>977</v>
      </c>
    </row>
    <row r="20" spans="1:7" x14ac:dyDescent="0.25">
      <c r="A20" s="22" t="s">
        <v>978</v>
      </c>
    </row>
    <row r="22" spans="1:7" ht="15.75" thickBot="1" x14ac:dyDescent="0.3">
      <c r="A22" s="83"/>
      <c r="B22" s="83">
        <v>2019</v>
      </c>
      <c r="C22" s="83">
        <v>2020</v>
      </c>
      <c r="D22" s="83">
        <v>2021</v>
      </c>
      <c r="E22" s="83">
        <v>2022</v>
      </c>
      <c r="F22" s="83">
        <v>2023</v>
      </c>
      <c r="G22" s="83">
        <v>2024</v>
      </c>
    </row>
    <row r="23" spans="1:7" x14ac:dyDescent="0.25">
      <c r="A23" t="s">
        <v>21</v>
      </c>
      <c r="B23">
        <v>50.3</v>
      </c>
      <c r="C23">
        <v>59.5</v>
      </c>
      <c r="D23">
        <v>69.7</v>
      </c>
      <c r="E23">
        <v>73.2</v>
      </c>
      <c r="F23">
        <v>78.599999999999994</v>
      </c>
      <c r="G23">
        <v>82.5</v>
      </c>
    </row>
    <row r="24" spans="1:7" x14ac:dyDescent="0.25">
      <c r="A24" t="s">
        <v>23</v>
      </c>
      <c r="B24">
        <v>88.6</v>
      </c>
      <c r="C24">
        <v>89.8</v>
      </c>
      <c r="D24">
        <v>90.6</v>
      </c>
      <c r="E24">
        <v>97.8</v>
      </c>
      <c r="F24">
        <v>98.3</v>
      </c>
      <c r="G24">
        <v>98.4</v>
      </c>
    </row>
    <row r="25" spans="1:7" ht="15.75" thickBot="1" x14ac:dyDescent="0.3">
      <c r="A25" s="83" t="s">
        <v>24</v>
      </c>
      <c r="B25" s="83">
        <v>60.3</v>
      </c>
      <c r="C25" s="83">
        <v>64.599999999999994</v>
      </c>
      <c r="D25" s="83">
        <v>70</v>
      </c>
      <c r="E25" s="83">
        <v>70.7</v>
      </c>
      <c r="F25" s="83">
        <v>81.099999999999994</v>
      </c>
      <c r="G25" s="83">
        <v>83.8</v>
      </c>
    </row>
    <row r="29" spans="1:7" x14ac:dyDescent="0.25">
      <c r="A29" s="2" t="s">
        <v>977</v>
      </c>
    </row>
    <row r="30" spans="1:7" x14ac:dyDescent="0.25">
      <c r="A30" s="22" t="s">
        <v>979</v>
      </c>
    </row>
    <row r="32" spans="1:7" ht="15.75" thickBot="1" x14ac:dyDescent="0.3">
      <c r="A32" s="83"/>
      <c r="B32" s="83">
        <v>2019</v>
      </c>
      <c r="C32" s="83">
        <v>2020</v>
      </c>
      <c r="D32" s="83">
        <v>2021</v>
      </c>
      <c r="E32" s="83">
        <v>2022</v>
      </c>
      <c r="F32" s="83">
        <v>2023</v>
      </c>
      <c r="G32" s="83">
        <v>2024</v>
      </c>
    </row>
    <row r="33" spans="1:9" x14ac:dyDescent="0.25">
      <c r="A33" t="s">
        <v>21</v>
      </c>
      <c r="B33">
        <v>21</v>
      </c>
      <c r="C33">
        <v>27.5</v>
      </c>
      <c r="D33">
        <v>35.9</v>
      </c>
      <c r="E33">
        <v>43.9</v>
      </c>
      <c r="F33">
        <v>55.6</v>
      </c>
      <c r="G33">
        <v>61.9</v>
      </c>
    </row>
    <row r="34" spans="1:9" x14ac:dyDescent="0.25">
      <c r="A34" t="s">
        <v>23</v>
      </c>
      <c r="B34">
        <v>39.6</v>
      </c>
      <c r="C34">
        <v>40.4</v>
      </c>
      <c r="D34">
        <v>67.599999999999994</v>
      </c>
      <c r="E34">
        <v>88.3</v>
      </c>
      <c r="F34">
        <v>89.4</v>
      </c>
      <c r="G34">
        <v>88.4</v>
      </c>
    </row>
    <row r="35" spans="1:9" ht="15.75" thickBot="1" x14ac:dyDescent="0.3">
      <c r="A35" s="83" t="s">
        <v>24</v>
      </c>
      <c r="B35" s="83">
        <v>18.7</v>
      </c>
      <c r="C35" s="83">
        <v>24.9</v>
      </c>
      <c r="D35" s="83">
        <v>33.4</v>
      </c>
      <c r="E35" s="83">
        <v>32.799999999999997</v>
      </c>
      <c r="F35" s="83">
        <v>57.2</v>
      </c>
      <c r="G35" s="83">
        <v>66.5</v>
      </c>
    </row>
    <row r="37" spans="1:9" x14ac:dyDescent="0.25">
      <c r="A37" t="s">
        <v>980</v>
      </c>
    </row>
    <row r="38" spans="1:9" x14ac:dyDescent="0.25">
      <c r="A38" t="s">
        <v>981</v>
      </c>
    </row>
    <row r="43" spans="1:9" x14ac:dyDescent="0.25">
      <c r="A43" s="29" t="s">
        <v>34</v>
      </c>
    </row>
    <row r="44" spans="1:9" x14ac:dyDescent="0.25">
      <c r="A44" s="30" t="s">
        <v>982</v>
      </c>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row r="47" spans="1:9" x14ac:dyDescent="0.25">
      <c r="A47" s="16"/>
      <c r="B47" s="16"/>
      <c r="C47" s="16"/>
      <c r="D47" s="16"/>
      <c r="E47" s="16"/>
      <c r="F47" s="16"/>
      <c r="G47" s="16"/>
      <c r="H47" s="16"/>
      <c r="I47" s="16"/>
    </row>
    <row r="48" spans="1:9" x14ac:dyDescent="0.25">
      <c r="A48" s="16"/>
      <c r="B48" s="16"/>
      <c r="C48" s="16"/>
      <c r="D48" s="16"/>
      <c r="E48" s="16"/>
      <c r="F48" s="16"/>
      <c r="G48" s="16"/>
      <c r="H48" s="16"/>
      <c r="I48" s="16"/>
    </row>
    <row r="49" spans="1:9" x14ac:dyDescent="0.25">
      <c r="A49" s="16"/>
      <c r="B49" s="16"/>
      <c r="C49" s="16"/>
      <c r="D49" s="16"/>
      <c r="E49" s="16"/>
      <c r="F49" s="16"/>
      <c r="G49" s="16"/>
      <c r="H49" s="16"/>
      <c r="I49" s="16"/>
    </row>
  </sheetData>
  <mergeCells count="11">
    <mergeCell ref="A12:D12"/>
    <mergeCell ref="B13:D13"/>
    <mergeCell ref="B14:D14"/>
    <mergeCell ref="B15:D15"/>
    <mergeCell ref="A44:I4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00"/>
  </sheetPr>
  <dimension ref="A1:F24"/>
  <sheetViews>
    <sheetView workbookViewId="0">
      <selection activeCell="E1" sqref="E1"/>
    </sheetView>
  </sheetViews>
  <sheetFormatPr defaultRowHeight="15" x14ac:dyDescent="0.25"/>
  <cols>
    <col min="1" max="1" width="47.7109375" customWidth="1"/>
    <col min="2" max="6" width="13.7109375" customWidth="1"/>
  </cols>
  <sheetData>
    <row r="1" spans="1:6" ht="31.5" x14ac:dyDescent="0.5">
      <c r="A1" s="85" t="s">
        <v>983</v>
      </c>
      <c r="D1" s="4" t="str">
        <f>HYPERLINK("#CONTENTS!A1", "CONTENTS")</f>
        <v>CONTENTS</v>
      </c>
    </row>
    <row r="3" spans="1:6" ht="15.75" x14ac:dyDescent="0.25">
      <c r="A3" s="92" t="s">
        <v>984</v>
      </c>
      <c r="B3" s="93" t="s">
        <v>25</v>
      </c>
    </row>
    <row r="4" spans="1:6" ht="15.75" x14ac:dyDescent="0.25">
      <c r="A4" s="92" t="s">
        <v>985</v>
      </c>
      <c r="B4" s="93">
        <v>2025</v>
      </c>
    </row>
    <row r="6" spans="1:6" ht="47.1" customHeight="1" thickBot="1" x14ac:dyDescent="0.3">
      <c r="A6" s="88" t="s">
        <v>986</v>
      </c>
      <c r="B6" s="89" t="s">
        <v>987</v>
      </c>
      <c r="C6" s="89" t="s">
        <v>988</v>
      </c>
      <c r="D6" s="89" t="s">
        <v>989</v>
      </c>
      <c r="E6" s="89" t="s">
        <v>990</v>
      </c>
      <c r="F6" s="89" t="s">
        <v>991</v>
      </c>
    </row>
    <row r="7" spans="1:6" x14ac:dyDescent="0.25">
      <c r="A7" s="94" t="s">
        <v>0</v>
      </c>
      <c r="B7" s="94">
        <v>6</v>
      </c>
      <c r="C7" s="94">
        <v>6</v>
      </c>
      <c r="D7" s="94">
        <v>100</v>
      </c>
      <c r="E7" s="95">
        <f>C7/B7*100</f>
        <v>100</v>
      </c>
      <c r="F7" s="95">
        <f>(B7-C7)/B7*100</f>
        <v>0</v>
      </c>
    </row>
    <row r="8" spans="1:6" x14ac:dyDescent="0.25">
      <c r="A8" t="s">
        <v>81</v>
      </c>
      <c r="B8">
        <v>6</v>
      </c>
      <c r="C8">
        <v>3</v>
      </c>
      <c r="D8">
        <v>100</v>
      </c>
      <c r="E8" s="90">
        <f>C8/B8*100</f>
        <v>50</v>
      </c>
      <c r="F8" s="90">
        <f>(B8-C8)/B8*100</f>
        <v>50</v>
      </c>
    </row>
    <row r="9" spans="1:6" x14ac:dyDescent="0.25">
      <c r="A9" t="s">
        <v>140</v>
      </c>
      <c r="B9">
        <v>6</v>
      </c>
      <c r="C9">
        <v>3</v>
      </c>
      <c r="D9">
        <v>100</v>
      </c>
      <c r="E9" s="90">
        <f>C9/B9*100</f>
        <v>50</v>
      </c>
      <c r="F9" s="90">
        <f>(B9-C9)/B9*100</f>
        <v>50</v>
      </c>
    </row>
    <row r="10" spans="1:6" x14ac:dyDescent="0.25">
      <c r="A10" s="94" t="s">
        <v>196</v>
      </c>
      <c r="B10" s="94">
        <v>6</v>
      </c>
      <c r="C10" s="94">
        <v>6</v>
      </c>
      <c r="D10" s="94">
        <v>100</v>
      </c>
      <c r="E10" s="95">
        <f>C10/B10*100</f>
        <v>100</v>
      </c>
      <c r="F10" s="95">
        <f>(B10-C10)/B10*100</f>
        <v>0</v>
      </c>
    </row>
    <row r="11" spans="1:6" x14ac:dyDescent="0.25">
      <c r="A11" s="94" t="s">
        <v>258</v>
      </c>
      <c r="B11" s="94">
        <v>6</v>
      </c>
      <c r="C11" s="94">
        <v>6</v>
      </c>
      <c r="D11" s="94">
        <v>100</v>
      </c>
      <c r="E11" s="95">
        <f>C11/B11*100</f>
        <v>100</v>
      </c>
      <c r="F11" s="95">
        <f>(B11-C11)/B11*100</f>
        <v>0</v>
      </c>
    </row>
    <row r="12" spans="1:6" x14ac:dyDescent="0.25">
      <c r="A12" s="94" t="s">
        <v>319</v>
      </c>
      <c r="B12" s="94">
        <v>6</v>
      </c>
      <c r="C12" s="94">
        <v>6</v>
      </c>
      <c r="D12" s="94">
        <v>100</v>
      </c>
      <c r="E12" s="95">
        <f>C12/B12*100</f>
        <v>100</v>
      </c>
      <c r="F12" s="95">
        <f>(B12-C12)/B12*100</f>
        <v>0</v>
      </c>
    </row>
    <row r="13" spans="1:6" x14ac:dyDescent="0.25">
      <c r="A13" s="94" t="s">
        <v>363</v>
      </c>
      <c r="B13" s="94">
        <v>6</v>
      </c>
      <c r="C13" s="94">
        <v>6</v>
      </c>
      <c r="D13" s="94">
        <v>100</v>
      </c>
      <c r="E13" s="95">
        <f>C13/B13*100</f>
        <v>100</v>
      </c>
      <c r="F13" s="95">
        <f>(B13-C13)/B13*100</f>
        <v>0</v>
      </c>
    </row>
    <row r="14" spans="1:6" x14ac:dyDescent="0.25">
      <c r="A14" t="s">
        <v>425</v>
      </c>
      <c r="B14">
        <v>6</v>
      </c>
      <c r="C14">
        <v>5</v>
      </c>
      <c r="D14">
        <v>100</v>
      </c>
      <c r="E14" s="90">
        <f>C14/B14*100</f>
        <v>83.333333333333343</v>
      </c>
      <c r="F14" s="90">
        <f>(B14-C14)/B14*100</f>
        <v>16.666666666666664</v>
      </c>
    </row>
    <row r="15" spans="1:6" x14ac:dyDescent="0.25">
      <c r="A15" t="s">
        <v>483</v>
      </c>
      <c r="B15">
        <v>6</v>
      </c>
      <c r="C15">
        <v>5</v>
      </c>
      <c r="D15">
        <v>100</v>
      </c>
      <c r="E15" s="90">
        <f>C15/B15*100</f>
        <v>83.333333333333343</v>
      </c>
      <c r="F15" s="90">
        <f>(B15-C15)/B15*100</f>
        <v>16.666666666666664</v>
      </c>
    </row>
    <row r="16" spans="1:6" x14ac:dyDescent="0.25">
      <c r="A16" t="s">
        <v>545</v>
      </c>
      <c r="B16">
        <v>6</v>
      </c>
      <c r="C16">
        <v>4</v>
      </c>
      <c r="D16">
        <v>100</v>
      </c>
      <c r="E16" s="90">
        <f>C16/B16*100</f>
        <v>66.666666666666657</v>
      </c>
      <c r="F16" s="90">
        <f>(B16-C16)/B16*100</f>
        <v>33.333333333333329</v>
      </c>
    </row>
    <row r="17" spans="1:6" x14ac:dyDescent="0.25">
      <c r="A17" s="94" t="s">
        <v>591</v>
      </c>
      <c r="B17" s="94">
        <v>6</v>
      </c>
      <c r="C17" s="94">
        <v>6</v>
      </c>
      <c r="D17" s="94">
        <v>100</v>
      </c>
      <c r="E17" s="95">
        <f>C17/B17*100</f>
        <v>100</v>
      </c>
      <c r="F17" s="95">
        <f>(B17-C17)/B17*100</f>
        <v>0</v>
      </c>
    </row>
    <row r="18" spans="1:6" x14ac:dyDescent="0.25">
      <c r="A18" t="s">
        <v>645</v>
      </c>
      <c r="B18">
        <v>6</v>
      </c>
      <c r="C18">
        <v>3</v>
      </c>
      <c r="D18">
        <v>100</v>
      </c>
      <c r="E18" s="90">
        <f>C18/B18*100</f>
        <v>50</v>
      </c>
      <c r="F18" s="90">
        <f>(B18-C18)/B18*100</f>
        <v>50</v>
      </c>
    </row>
    <row r="19" spans="1:6" x14ac:dyDescent="0.25">
      <c r="A19" t="s">
        <v>700</v>
      </c>
      <c r="B19">
        <v>6</v>
      </c>
      <c r="C19">
        <v>1</v>
      </c>
      <c r="D19">
        <v>100</v>
      </c>
      <c r="E19" s="90">
        <f>C19/B19*100</f>
        <v>16.666666666666664</v>
      </c>
      <c r="F19" s="90">
        <f>(B19-C19)/B19*100</f>
        <v>83.333333333333343</v>
      </c>
    </row>
    <row r="20" spans="1:6" x14ac:dyDescent="0.25">
      <c r="A20" t="s">
        <v>754</v>
      </c>
      <c r="B20">
        <v>6</v>
      </c>
      <c r="C20">
        <v>0</v>
      </c>
      <c r="D20">
        <v>100</v>
      </c>
      <c r="E20" s="90">
        <f>C20/B20*100</f>
        <v>0</v>
      </c>
      <c r="F20" s="90">
        <f>(B20-C20)/B20*100</f>
        <v>100</v>
      </c>
    </row>
    <row r="21" spans="1:6" x14ac:dyDescent="0.25">
      <c r="A21" t="s">
        <v>818</v>
      </c>
      <c r="B21">
        <v>6</v>
      </c>
      <c r="C21">
        <v>2</v>
      </c>
      <c r="D21">
        <v>100</v>
      </c>
      <c r="E21" s="90">
        <f>C21/B21*100</f>
        <v>33.333333333333329</v>
      </c>
      <c r="F21" s="90">
        <f>(B21-C21)/B21*100</f>
        <v>66.666666666666657</v>
      </c>
    </row>
    <row r="22" spans="1:6" x14ac:dyDescent="0.25">
      <c r="A22" t="s">
        <v>875</v>
      </c>
      <c r="B22">
        <v>6</v>
      </c>
      <c r="C22">
        <v>4</v>
      </c>
      <c r="D22">
        <v>100</v>
      </c>
      <c r="E22" s="90">
        <f>C22/B22*100</f>
        <v>66.666666666666657</v>
      </c>
      <c r="F22" s="90">
        <f>(B22-C22)/B22*100</f>
        <v>33.333333333333329</v>
      </c>
    </row>
    <row r="23" spans="1:6" ht="15.75" thickBot="1" x14ac:dyDescent="0.3">
      <c r="A23" s="24" t="s">
        <v>928</v>
      </c>
      <c r="B23" s="24">
        <v>6</v>
      </c>
      <c r="C23" s="24">
        <v>0</v>
      </c>
      <c r="D23" s="24">
        <v>100</v>
      </c>
      <c r="E23" s="96">
        <f>C23/B23*100</f>
        <v>0</v>
      </c>
      <c r="F23" s="96">
        <f>(B23-C23)/B23*100</f>
        <v>100</v>
      </c>
    </row>
    <row r="24" spans="1:6" x14ac:dyDescent="0.25">
      <c r="A24" s="87" t="s">
        <v>992</v>
      </c>
      <c r="B24" s="1">
        <f>SUM(B7:B23)</f>
        <v>102</v>
      </c>
      <c r="C24" s="1">
        <f>SUM(C7:C23)</f>
        <v>66</v>
      </c>
      <c r="D24" s="1">
        <v>100</v>
      </c>
      <c r="E24" s="91">
        <f>C24/B24*100</f>
        <v>64.705882352941174</v>
      </c>
      <c r="F24" s="91">
        <f>(B24-C24)/B24*100</f>
        <v>35.294117647058826</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A63A"/>
  </sheetPr>
  <dimension ref="A1:Q58"/>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ht="30" customHeight="1" x14ac:dyDescent="0.25">
      <c r="A6" s="11" t="s">
        <v>2</v>
      </c>
      <c r="B6" s="8" t="s">
        <v>101</v>
      </c>
      <c r="C6" s="8"/>
      <c r="D6" s="8"/>
      <c r="E6" s="8"/>
    </row>
    <row r="7" spans="1:5" x14ac:dyDescent="0.25">
      <c r="A7" s="12" t="s">
        <v>4</v>
      </c>
      <c r="B7" s="9" t="s">
        <v>102</v>
      </c>
      <c r="C7" s="9"/>
      <c r="D7" s="9"/>
      <c r="E7" s="9"/>
    </row>
    <row r="8" spans="1:5" x14ac:dyDescent="0.25">
      <c r="A8" s="12" t="s">
        <v>6</v>
      </c>
      <c r="B8" s="10" t="s">
        <v>103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104</v>
      </c>
    </row>
    <row r="20" spans="1:17" x14ac:dyDescent="0.25">
      <c r="A20" s="22" t="s">
        <v>105</v>
      </c>
    </row>
    <row r="22" spans="1:17" ht="15.75" thickBot="1" x14ac:dyDescent="0.3">
      <c r="A22" s="34"/>
      <c r="B22" s="34">
        <v>2010</v>
      </c>
      <c r="C22" s="34">
        <v>2011</v>
      </c>
      <c r="D22" s="34">
        <v>2012</v>
      </c>
      <c r="E22" s="34">
        <v>2013</v>
      </c>
      <c r="F22" s="34">
        <v>2014</v>
      </c>
      <c r="G22" s="34">
        <v>2015</v>
      </c>
      <c r="H22" s="34">
        <v>2016</v>
      </c>
      <c r="I22" s="34">
        <v>2017</v>
      </c>
      <c r="J22" s="34">
        <v>2018</v>
      </c>
      <c r="K22" s="34">
        <v>2019</v>
      </c>
      <c r="L22" s="34">
        <v>2020</v>
      </c>
      <c r="M22" s="34">
        <v>2021</v>
      </c>
      <c r="N22" s="34">
        <v>2022</v>
      </c>
      <c r="O22" s="34">
        <v>2023</v>
      </c>
      <c r="P22" s="34">
        <v>2024</v>
      </c>
      <c r="Q22" s="34">
        <v>2025</v>
      </c>
    </row>
    <row r="23" spans="1:17" x14ac:dyDescent="0.25">
      <c r="A23" t="s">
        <v>21</v>
      </c>
      <c r="B23">
        <v>2856.0410000000002</v>
      </c>
      <c r="C23">
        <v>2872.61</v>
      </c>
      <c r="D23">
        <v>2479.6010000000001</v>
      </c>
      <c r="E23">
        <v>2569.317</v>
      </c>
      <c r="F23">
        <v>2530.067</v>
      </c>
      <c r="G23">
        <v>2602.8879999999999</v>
      </c>
      <c r="H23">
        <v>2671.3119999999999</v>
      </c>
      <c r="I23">
        <v>2756.145</v>
      </c>
      <c r="J23">
        <v>2865.11</v>
      </c>
      <c r="K23">
        <v>2961.116</v>
      </c>
      <c r="L23">
        <v>3217.924</v>
      </c>
      <c r="M23">
        <v>3337.6869999999999</v>
      </c>
      <c r="N23">
        <v>3576.337</v>
      </c>
      <c r="O23">
        <v>3689.8339999999998</v>
      </c>
      <c r="P23">
        <v>3819.9830000000002</v>
      </c>
      <c r="Q23" s="26" t="s">
        <v>22</v>
      </c>
    </row>
    <row r="24" spans="1:17" x14ac:dyDescent="0.25">
      <c r="A24" t="s">
        <v>23</v>
      </c>
      <c r="B24">
        <v>175.50399999999999</v>
      </c>
      <c r="C24">
        <v>162.84700000000001</v>
      </c>
      <c r="D24">
        <v>148.167</v>
      </c>
      <c r="E24">
        <v>149.46600000000001</v>
      </c>
      <c r="F24">
        <v>167.262</v>
      </c>
      <c r="G24">
        <v>99.884</v>
      </c>
      <c r="H24">
        <v>104.84</v>
      </c>
      <c r="I24">
        <v>104.247</v>
      </c>
      <c r="J24">
        <v>123.98099999999999</v>
      </c>
      <c r="K24">
        <v>141.56100000000001</v>
      </c>
      <c r="L24">
        <v>219.017</v>
      </c>
      <c r="M24">
        <v>219.59399999999999</v>
      </c>
      <c r="N24">
        <v>364.1</v>
      </c>
      <c r="O24">
        <v>420.73899999999998</v>
      </c>
      <c r="P24">
        <v>454.01799999999997</v>
      </c>
      <c r="Q24">
        <v>685.149</v>
      </c>
    </row>
    <row r="25" spans="1:17" x14ac:dyDescent="0.25">
      <c r="A25" t="s">
        <v>24</v>
      </c>
      <c r="B25" s="26" t="s">
        <v>22</v>
      </c>
      <c r="C25" s="26" t="s">
        <v>22</v>
      </c>
      <c r="D25">
        <v>66.552000000000007</v>
      </c>
      <c r="E25">
        <v>69.945999999999998</v>
      </c>
      <c r="F25">
        <v>55.110999999999997</v>
      </c>
      <c r="G25">
        <v>59.033000000000001</v>
      </c>
      <c r="H25">
        <v>53.149000000000001</v>
      </c>
      <c r="I25">
        <v>56.26</v>
      </c>
      <c r="J25">
        <v>65.001000000000005</v>
      </c>
      <c r="K25">
        <v>97.31</v>
      </c>
      <c r="L25">
        <v>145.01499999999999</v>
      </c>
      <c r="M25">
        <v>4.3360000000000003</v>
      </c>
      <c r="N25">
        <v>5.3120000000000003</v>
      </c>
      <c r="O25">
        <v>6.9820000000000002</v>
      </c>
      <c r="P25">
        <v>8.5289999999999999</v>
      </c>
      <c r="Q25" s="26" t="s">
        <v>22</v>
      </c>
    </row>
    <row r="26" spans="1:17" ht="15.75" thickBot="1" x14ac:dyDescent="0.3">
      <c r="A26" s="34" t="s">
        <v>25</v>
      </c>
      <c r="B26" s="35" t="s">
        <v>22</v>
      </c>
      <c r="C26" s="35" t="s">
        <v>22</v>
      </c>
      <c r="D26" s="35" t="s">
        <v>22</v>
      </c>
      <c r="E26" s="34">
        <v>10.680999999999999</v>
      </c>
      <c r="F26" s="34">
        <v>11.367000000000001</v>
      </c>
      <c r="G26" s="34">
        <v>14.443</v>
      </c>
      <c r="H26" s="34">
        <v>11.561</v>
      </c>
      <c r="I26" s="34">
        <v>12.35</v>
      </c>
      <c r="J26" s="34">
        <v>13.457000000000001</v>
      </c>
      <c r="K26" s="34">
        <v>15.417</v>
      </c>
      <c r="L26" s="34">
        <v>17.706</v>
      </c>
      <c r="M26" s="34">
        <v>19.684999999999999</v>
      </c>
      <c r="N26" s="34">
        <v>22.315999999999999</v>
      </c>
      <c r="O26" s="34">
        <v>24.942</v>
      </c>
      <c r="P26" s="34">
        <v>34.865000000000002</v>
      </c>
      <c r="Q26" s="35" t="s">
        <v>22</v>
      </c>
    </row>
    <row r="30" spans="1:17" x14ac:dyDescent="0.25">
      <c r="A30" s="2" t="s">
        <v>106</v>
      </c>
    </row>
    <row r="31" spans="1:17" x14ac:dyDescent="0.25">
      <c r="A31" s="22" t="s">
        <v>105</v>
      </c>
    </row>
    <row r="33" spans="1:17" ht="15.75" thickBot="1" x14ac:dyDescent="0.3">
      <c r="A33" s="34"/>
      <c r="B33" s="34">
        <v>2010</v>
      </c>
      <c r="C33" s="34">
        <v>2011</v>
      </c>
      <c r="D33" s="34">
        <v>2012</v>
      </c>
      <c r="E33" s="34">
        <v>2013</v>
      </c>
      <c r="F33" s="34">
        <v>2014</v>
      </c>
      <c r="G33" s="34">
        <v>2015</v>
      </c>
      <c r="H33" s="34">
        <v>2016</v>
      </c>
      <c r="I33" s="34">
        <v>2017</v>
      </c>
      <c r="J33" s="34">
        <v>2018</v>
      </c>
      <c r="K33" s="34">
        <v>2019</v>
      </c>
      <c r="L33" s="34">
        <v>2020</v>
      </c>
      <c r="M33" s="34">
        <v>2021</v>
      </c>
      <c r="N33" s="34">
        <v>2022</v>
      </c>
      <c r="O33" s="34">
        <v>2023</v>
      </c>
      <c r="P33" s="34">
        <v>2024</v>
      </c>
      <c r="Q33" s="34">
        <v>2025</v>
      </c>
    </row>
    <row r="34" spans="1:17" x14ac:dyDescent="0.25">
      <c r="A34" t="s">
        <v>21</v>
      </c>
      <c r="B34">
        <v>6.5</v>
      </c>
      <c r="C34">
        <v>6.4</v>
      </c>
      <c r="D34">
        <v>5.6</v>
      </c>
      <c r="E34">
        <v>5.8</v>
      </c>
      <c r="F34">
        <v>5.7</v>
      </c>
      <c r="G34">
        <v>5.9</v>
      </c>
      <c r="H34">
        <v>6</v>
      </c>
      <c r="I34">
        <v>6.2</v>
      </c>
      <c r="J34">
        <v>6.4</v>
      </c>
      <c r="K34">
        <v>6.6</v>
      </c>
      <c r="L34">
        <v>7.2</v>
      </c>
      <c r="M34">
        <v>7.5</v>
      </c>
      <c r="N34">
        <v>8</v>
      </c>
      <c r="O34">
        <v>8.1999999999999993</v>
      </c>
      <c r="P34">
        <v>8.5</v>
      </c>
      <c r="Q34" s="26" t="s">
        <v>22</v>
      </c>
    </row>
    <row r="35" spans="1:17" x14ac:dyDescent="0.25">
      <c r="A35" t="s">
        <v>23</v>
      </c>
      <c r="B35">
        <v>10.6</v>
      </c>
      <c r="C35">
        <v>9.8000000000000007</v>
      </c>
      <c r="D35">
        <v>8.9</v>
      </c>
      <c r="E35">
        <v>8.9</v>
      </c>
      <c r="F35">
        <v>9.9</v>
      </c>
      <c r="G35">
        <v>5.9</v>
      </c>
      <c r="H35">
        <v>6.2</v>
      </c>
      <c r="I35">
        <v>6.1</v>
      </c>
      <c r="J35">
        <v>7.2</v>
      </c>
      <c r="K35">
        <v>8.1999999999999993</v>
      </c>
      <c r="L35">
        <v>12.6</v>
      </c>
      <c r="M35">
        <v>12.6</v>
      </c>
      <c r="N35">
        <v>20.7</v>
      </c>
      <c r="O35">
        <v>23.6</v>
      </c>
      <c r="P35">
        <v>25.3</v>
      </c>
      <c r="Q35" s="26" t="s">
        <v>22</v>
      </c>
    </row>
    <row r="36" spans="1:17" x14ac:dyDescent="0.25">
      <c r="A36" t="s">
        <v>24</v>
      </c>
      <c r="B36" s="26" t="s">
        <v>22</v>
      </c>
      <c r="C36" s="26" t="s">
        <v>22</v>
      </c>
      <c r="D36">
        <v>1.7</v>
      </c>
      <c r="E36">
        <v>1.8</v>
      </c>
      <c r="F36">
        <v>1.4</v>
      </c>
      <c r="G36">
        <v>1.6</v>
      </c>
      <c r="H36">
        <v>1.4</v>
      </c>
      <c r="I36">
        <v>1.5</v>
      </c>
      <c r="J36">
        <v>1.7</v>
      </c>
      <c r="K36">
        <v>2.6</v>
      </c>
      <c r="L36">
        <v>3.8</v>
      </c>
      <c r="M36">
        <v>0.1</v>
      </c>
      <c r="N36">
        <v>0.1</v>
      </c>
      <c r="O36">
        <v>0.2</v>
      </c>
      <c r="P36">
        <v>0.2</v>
      </c>
      <c r="Q36" s="26" t="s">
        <v>22</v>
      </c>
    </row>
    <row r="37" spans="1:17" ht="15.75" thickBot="1" x14ac:dyDescent="0.3">
      <c r="A37" s="34" t="s">
        <v>25</v>
      </c>
      <c r="B37" s="35" t="s">
        <v>22</v>
      </c>
      <c r="C37" s="35" t="s">
        <v>22</v>
      </c>
      <c r="D37" s="35" t="s">
        <v>22</v>
      </c>
      <c r="E37" s="34">
        <v>1.5</v>
      </c>
      <c r="F37" s="34">
        <v>1.6</v>
      </c>
      <c r="G37" s="34">
        <v>2</v>
      </c>
      <c r="H37" s="34">
        <v>1.6</v>
      </c>
      <c r="I37" s="34">
        <v>1.8</v>
      </c>
      <c r="J37" s="34">
        <v>1.9</v>
      </c>
      <c r="K37" s="34">
        <v>2.2000000000000002</v>
      </c>
      <c r="L37" s="34">
        <v>2.6</v>
      </c>
      <c r="M37" s="34">
        <v>2.9</v>
      </c>
      <c r="N37" s="34">
        <v>3.3</v>
      </c>
      <c r="O37" s="34">
        <v>3.8</v>
      </c>
      <c r="P37" s="34">
        <v>5.3</v>
      </c>
      <c r="Q37" s="35" t="s">
        <v>22</v>
      </c>
    </row>
    <row r="39" spans="1:17" x14ac:dyDescent="0.25">
      <c r="A39" t="s">
        <v>107</v>
      </c>
    </row>
    <row r="40" spans="1:17" x14ac:dyDescent="0.25">
      <c r="A40" t="s">
        <v>108</v>
      </c>
    </row>
    <row r="42" spans="1:17" x14ac:dyDescent="0.25">
      <c r="A42" s="28" t="s">
        <v>30</v>
      </c>
    </row>
    <row r="43" spans="1:17" x14ac:dyDescent="0.25">
      <c r="A43" t="s">
        <v>31</v>
      </c>
    </row>
    <row r="45" spans="1:17" x14ac:dyDescent="0.25">
      <c r="A45" s="28" t="s">
        <v>32</v>
      </c>
    </row>
    <row r="46" spans="1:17" x14ac:dyDescent="0.25">
      <c r="A46" t="s">
        <v>45</v>
      </c>
    </row>
    <row r="47" spans="1:17" x14ac:dyDescent="0.25">
      <c r="A47" t="s">
        <v>33</v>
      </c>
    </row>
    <row r="48" spans="1:17" x14ac:dyDescent="0.25">
      <c r="A48" t="s">
        <v>109</v>
      </c>
    </row>
    <row r="53" spans="1:9" x14ac:dyDescent="0.25">
      <c r="A53" s="29" t="s">
        <v>34</v>
      </c>
    </row>
    <row r="54" spans="1:9" x14ac:dyDescent="0.25">
      <c r="A54" s="30" t="s">
        <v>110</v>
      </c>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sheetData>
  <mergeCells count="11">
    <mergeCell ref="A12:C12"/>
    <mergeCell ref="B13:C13"/>
    <mergeCell ref="B14:C14"/>
    <mergeCell ref="B15:C15"/>
    <mergeCell ref="A54:I58"/>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A63A"/>
  </sheetPr>
  <dimension ref="A1:P47"/>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x14ac:dyDescent="0.25">
      <c r="A6" s="20" t="s">
        <v>2</v>
      </c>
      <c r="B6" s="17" t="s">
        <v>111</v>
      </c>
      <c r="C6" s="17"/>
      <c r="D6" s="17"/>
      <c r="E6" s="17"/>
    </row>
    <row r="7" spans="1:5" x14ac:dyDescent="0.25">
      <c r="A7" s="12" t="s">
        <v>4</v>
      </c>
      <c r="B7" s="9" t="s">
        <v>112</v>
      </c>
      <c r="C7" s="9"/>
      <c r="D7" s="9"/>
      <c r="E7" s="9"/>
    </row>
    <row r="8" spans="1:5" x14ac:dyDescent="0.25">
      <c r="A8" s="12" t="s">
        <v>6</v>
      </c>
      <c r="B8" s="10" t="s">
        <v>113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95</v>
      </c>
      <c r="C13" s="17"/>
      <c r="D13" s="17"/>
      <c r="E13" s="17"/>
    </row>
    <row r="14" spans="1:5" x14ac:dyDescent="0.25">
      <c r="A14" s="12" t="s">
        <v>15</v>
      </c>
      <c r="B14" s="9" t="s">
        <v>114</v>
      </c>
      <c r="C14" s="9"/>
      <c r="D14" s="9"/>
      <c r="E14" s="9"/>
    </row>
    <row r="15" spans="1:5" x14ac:dyDescent="0.25">
      <c r="A15" s="13" t="s">
        <v>17</v>
      </c>
      <c r="B15" s="19" t="s">
        <v>18</v>
      </c>
      <c r="C15" s="19"/>
      <c r="D15" s="19"/>
      <c r="E15" s="19"/>
    </row>
    <row r="19" spans="1:16" x14ac:dyDescent="0.25">
      <c r="A19" s="2" t="s">
        <v>115</v>
      </c>
    </row>
    <row r="20" spans="1:16" x14ac:dyDescent="0.25">
      <c r="A20" s="22" t="s">
        <v>116</v>
      </c>
    </row>
    <row r="21" spans="1:16" x14ac:dyDescent="0.25">
      <c r="A21" s="22" t="s">
        <v>117</v>
      </c>
    </row>
    <row r="23" spans="1:16" ht="15.75" thickBot="1" x14ac:dyDescent="0.3">
      <c r="A23" s="34"/>
      <c r="B23" s="34">
        <v>2010</v>
      </c>
      <c r="C23" s="34">
        <v>2011</v>
      </c>
      <c r="D23" s="34">
        <v>2012</v>
      </c>
      <c r="E23" s="34">
        <v>2013</v>
      </c>
      <c r="F23" s="34">
        <v>2014</v>
      </c>
      <c r="G23" s="34">
        <v>2015</v>
      </c>
      <c r="H23" s="34">
        <v>2016</v>
      </c>
      <c r="I23" s="34">
        <v>2017</v>
      </c>
      <c r="J23" s="34">
        <v>2018</v>
      </c>
      <c r="K23" s="34">
        <v>2019</v>
      </c>
      <c r="L23" s="34">
        <v>2020</v>
      </c>
      <c r="M23" s="34">
        <v>2021</v>
      </c>
      <c r="N23" s="34">
        <v>2022</v>
      </c>
      <c r="O23" s="34">
        <v>2023</v>
      </c>
      <c r="P23" s="34">
        <v>2024</v>
      </c>
    </row>
    <row r="24" spans="1:16" x14ac:dyDescent="0.25">
      <c r="A24" t="s">
        <v>21</v>
      </c>
      <c r="B24" s="26" t="s">
        <v>22</v>
      </c>
      <c r="C24" s="26" t="s">
        <v>22</v>
      </c>
      <c r="D24">
        <v>5.88</v>
      </c>
      <c r="E24">
        <v>5.91</v>
      </c>
      <c r="F24">
        <v>6.08</v>
      </c>
      <c r="G24">
        <v>6.56</v>
      </c>
      <c r="H24">
        <v>7.09</v>
      </c>
      <c r="I24">
        <v>7.47</v>
      </c>
      <c r="J24">
        <v>7.99</v>
      </c>
      <c r="K24">
        <v>8.4700000000000006</v>
      </c>
      <c r="L24">
        <v>9.1</v>
      </c>
      <c r="M24" s="26" t="s">
        <v>22</v>
      </c>
      <c r="N24" s="26" t="s">
        <v>22</v>
      </c>
      <c r="O24" s="26" t="s">
        <v>22</v>
      </c>
      <c r="P24" s="26" t="s">
        <v>22</v>
      </c>
    </row>
    <row r="25" spans="1:16" x14ac:dyDescent="0.25">
      <c r="A25" t="s">
        <v>23</v>
      </c>
      <c r="B25">
        <v>2.5</v>
      </c>
      <c r="C25">
        <v>2.5</v>
      </c>
      <c r="D25">
        <v>2.61</v>
      </c>
      <c r="E25">
        <v>2.65</v>
      </c>
      <c r="F25">
        <v>2.67</v>
      </c>
      <c r="G25">
        <v>2.67</v>
      </c>
      <c r="H25">
        <v>3.03</v>
      </c>
      <c r="I25">
        <v>3.31</v>
      </c>
      <c r="J25">
        <v>3.5</v>
      </c>
      <c r="K25">
        <v>3.75</v>
      </c>
      <c r="L25">
        <v>3.95</v>
      </c>
      <c r="M25">
        <v>4.22</v>
      </c>
      <c r="N25">
        <v>4.4400000000000004</v>
      </c>
      <c r="O25">
        <v>4.88</v>
      </c>
      <c r="P25">
        <v>5.0599999999999996</v>
      </c>
    </row>
    <row r="26" spans="1:16" x14ac:dyDescent="0.25">
      <c r="A26" t="s">
        <v>24</v>
      </c>
      <c r="B26">
        <v>3.3</v>
      </c>
      <c r="C26">
        <v>4.0999999999999996</v>
      </c>
      <c r="D26">
        <v>4.51</v>
      </c>
      <c r="E26">
        <v>4.6500000000000004</v>
      </c>
      <c r="F26">
        <v>4.5599999999999996</v>
      </c>
      <c r="G26">
        <v>4.03</v>
      </c>
      <c r="H26">
        <v>3.72</v>
      </c>
      <c r="I26">
        <v>3.41</v>
      </c>
      <c r="J26">
        <v>3.33</v>
      </c>
      <c r="K26">
        <v>3.49</v>
      </c>
      <c r="L26">
        <v>3.45</v>
      </c>
      <c r="M26">
        <v>3.78</v>
      </c>
      <c r="N26">
        <v>3.91</v>
      </c>
      <c r="O26">
        <v>4.3499999999999996</v>
      </c>
      <c r="P26">
        <v>4.88</v>
      </c>
    </row>
    <row r="27" spans="1:16" ht="15.75" thickBot="1" x14ac:dyDescent="0.3">
      <c r="A27" s="34" t="s">
        <v>25</v>
      </c>
      <c r="B27" s="35" t="s">
        <v>22</v>
      </c>
      <c r="C27" s="35" t="s">
        <v>22</v>
      </c>
      <c r="D27" s="35" t="s">
        <v>22</v>
      </c>
      <c r="E27" s="34">
        <v>0.23</v>
      </c>
      <c r="F27" s="34">
        <v>0.27</v>
      </c>
      <c r="G27" s="34">
        <v>0.44</v>
      </c>
      <c r="H27" s="34">
        <v>0.41</v>
      </c>
      <c r="I27" s="34">
        <v>0.39</v>
      </c>
      <c r="J27" s="34">
        <v>0.55000000000000004</v>
      </c>
      <c r="K27" s="34">
        <v>0.61</v>
      </c>
      <c r="L27" s="35" t="s">
        <v>22</v>
      </c>
      <c r="M27" s="35" t="s">
        <v>22</v>
      </c>
      <c r="N27" s="35" t="s">
        <v>22</v>
      </c>
      <c r="O27" s="35" t="s">
        <v>22</v>
      </c>
      <c r="P27" s="34">
        <v>0.83</v>
      </c>
    </row>
    <row r="29" spans="1:16" x14ac:dyDescent="0.25">
      <c r="A29" t="s">
        <v>28</v>
      </c>
    </row>
    <row r="30" spans="1:16" x14ac:dyDescent="0.25">
      <c r="A30" t="s">
        <v>118</v>
      </c>
    </row>
    <row r="32" spans="1:16" x14ac:dyDescent="0.25">
      <c r="A32" s="28" t="s">
        <v>30</v>
      </c>
    </row>
    <row r="33" spans="1:9" x14ac:dyDescent="0.25">
      <c r="A33" t="s">
        <v>31</v>
      </c>
    </row>
    <row r="35" spans="1:9" x14ac:dyDescent="0.25">
      <c r="A35" s="28" t="s">
        <v>32</v>
      </c>
    </row>
    <row r="36" spans="1:9" x14ac:dyDescent="0.25">
      <c r="A36" t="s">
        <v>45</v>
      </c>
    </row>
    <row r="41" spans="1:9" x14ac:dyDescent="0.25">
      <c r="A41" s="29" t="s">
        <v>34</v>
      </c>
    </row>
    <row r="42" spans="1:9" x14ac:dyDescent="0.25">
      <c r="A42" s="30" t="s">
        <v>119</v>
      </c>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row r="47" spans="1:9" x14ac:dyDescent="0.25">
      <c r="A47" s="16"/>
      <c r="B47" s="16"/>
      <c r="C47" s="16"/>
      <c r="D47" s="16"/>
      <c r="E47" s="16"/>
      <c r="F47" s="16"/>
      <c r="G47" s="16"/>
      <c r="H47" s="16"/>
      <c r="I47" s="16"/>
    </row>
  </sheetData>
  <mergeCells count="11">
    <mergeCell ref="A12:E12"/>
    <mergeCell ref="B13:E13"/>
    <mergeCell ref="B14:E14"/>
    <mergeCell ref="B15:E15"/>
    <mergeCell ref="A42:I4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A63A"/>
  </sheetPr>
  <dimension ref="A1:N42"/>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ht="30" customHeight="1" x14ac:dyDescent="0.25">
      <c r="A6" s="11" t="s">
        <v>2</v>
      </c>
      <c r="B6" s="8" t="s">
        <v>120</v>
      </c>
      <c r="C6" s="8"/>
      <c r="D6" s="8"/>
      <c r="E6" s="8"/>
    </row>
    <row r="7" spans="1:5" x14ac:dyDescent="0.25">
      <c r="A7" s="12" t="s">
        <v>4</v>
      </c>
      <c r="B7" s="9" t="s">
        <v>121</v>
      </c>
      <c r="C7" s="9"/>
      <c r="D7" s="9"/>
      <c r="E7" s="9"/>
    </row>
    <row r="8" spans="1:5" x14ac:dyDescent="0.25">
      <c r="A8" s="12" t="s">
        <v>6</v>
      </c>
      <c r="B8" s="10" t="s">
        <v>122</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14</v>
      </c>
      <c r="C13" s="17"/>
      <c r="D13" s="17"/>
      <c r="E13" s="17"/>
    </row>
    <row r="14" spans="1:5" x14ac:dyDescent="0.25">
      <c r="A14" s="12" t="s">
        <v>15</v>
      </c>
      <c r="B14" s="9" t="s">
        <v>123</v>
      </c>
      <c r="C14" s="9"/>
      <c r="D14" s="9"/>
      <c r="E14" s="9"/>
    </row>
    <row r="15" spans="1:5" x14ac:dyDescent="0.25">
      <c r="A15" s="13" t="s">
        <v>17</v>
      </c>
      <c r="B15" s="19" t="s">
        <v>18</v>
      </c>
      <c r="C15" s="19"/>
      <c r="D15" s="19"/>
      <c r="E15" s="19"/>
    </row>
    <row r="19" spans="1:14" x14ac:dyDescent="0.25">
      <c r="A19" s="2" t="s">
        <v>124</v>
      </c>
    </row>
    <row r="20" spans="1:14" x14ac:dyDescent="0.25">
      <c r="A20" s="22" t="s">
        <v>125</v>
      </c>
    </row>
    <row r="22" spans="1:14" ht="15.75" thickBot="1" x14ac:dyDescent="0.3">
      <c r="A22" s="34"/>
      <c r="B22" s="34">
        <v>2011</v>
      </c>
      <c r="C22" s="34">
        <v>2012</v>
      </c>
      <c r="D22" s="34">
        <v>2013</v>
      </c>
      <c r="E22" s="34">
        <v>2014</v>
      </c>
      <c r="F22" s="34">
        <v>2015</v>
      </c>
      <c r="G22" s="34">
        <v>2016</v>
      </c>
      <c r="H22" s="34">
        <v>2017</v>
      </c>
      <c r="I22" s="34">
        <v>2018</v>
      </c>
      <c r="J22" s="34">
        <v>2019</v>
      </c>
      <c r="K22" s="34">
        <v>2020</v>
      </c>
      <c r="L22" s="34">
        <v>2021</v>
      </c>
      <c r="M22" s="34">
        <v>2022</v>
      </c>
      <c r="N22" s="34">
        <v>2023</v>
      </c>
    </row>
    <row r="23" spans="1:14" x14ac:dyDescent="0.25">
      <c r="A23" t="s">
        <v>21</v>
      </c>
      <c r="B23">
        <v>116</v>
      </c>
      <c r="C23">
        <v>105</v>
      </c>
      <c r="D23">
        <v>101</v>
      </c>
      <c r="E23">
        <v>106</v>
      </c>
      <c r="F23">
        <v>105</v>
      </c>
      <c r="G23">
        <v>101</v>
      </c>
      <c r="H23">
        <v>94</v>
      </c>
      <c r="I23">
        <v>96</v>
      </c>
      <c r="J23">
        <v>86</v>
      </c>
      <c r="K23">
        <v>77</v>
      </c>
      <c r="L23">
        <v>66</v>
      </c>
      <c r="M23">
        <v>48</v>
      </c>
      <c r="N23">
        <v>42</v>
      </c>
    </row>
    <row r="24" spans="1:14" x14ac:dyDescent="0.25">
      <c r="A24" t="s">
        <v>23</v>
      </c>
      <c r="B24">
        <v>103</v>
      </c>
      <c r="C24">
        <v>102</v>
      </c>
      <c r="D24">
        <v>98</v>
      </c>
      <c r="E24">
        <v>99</v>
      </c>
      <c r="F24">
        <v>95</v>
      </c>
      <c r="G24">
        <v>104</v>
      </c>
      <c r="H24">
        <v>101</v>
      </c>
      <c r="I24">
        <v>92</v>
      </c>
      <c r="J24">
        <v>86</v>
      </c>
      <c r="K24">
        <v>80</v>
      </c>
      <c r="L24">
        <v>55</v>
      </c>
      <c r="M24">
        <v>28</v>
      </c>
      <c r="N24">
        <v>23</v>
      </c>
    </row>
    <row r="25" spans="1:14" ht="15.75" thickBot="1" x14ac:dyDescent="0.3">
      <c r="A25" s="34" t="s">
        <v>24</v>
      </c>
      <c r="B25" s="35" t="s">
        <v>126</v>
      </c>
      <c r="C25" s="35" t="s">
        <v>126</v>
      </c>
      <c r="D25" s="35" t="s">
        <v>126</v>
      </c>
      <c r="E25" s="35" t="s">
        <v>126</v>
      </c>
      <c r="F25" s="35" t="s">
        <v>126</v>
      </c>
      <c r="G25" s="35" t="s">
        <v>126</v>
      </c>
      <c r="H25" s="35" t="s">
        <v>126</v>
      </c>
      <c r="I25" s="35" t="s">
        <v>126</v>
      </c>
      <c r="J25" s="35" t="s">
        <v>126</v>
      </c>
      <c r="K25" s="35" t="s">
        <v>126</v>
      </c>
      <c r="L25" s="35" t="s">
        <v>126</v>
      </c>
      <c r="M25" s="35" t="s">
        <v>126</v>
      </c>
      <c r="N25" s="35" t="s">
        <v>126</v>
      </c>
    </row>
    <row r="27" spans="1:14" x14ac:dyDescent="0.25">
      <c r="A27" t="s">
        <v>127</v>
      </c>
    </row>
    <row r="28" spans="1:14" x14ac:dyDescent="0.25">
      <c r="A28" t="s">
        <v>128</v>
      </c>
    </row>
    <row r="30" spans="1:14" x14ac:dyDescent="0.25">
      <c r="A30" s="28" t="s">
        <v>32</v>
      </c>
    </row>
    <row r="31" spans="1:14" x14ac:dyDescent="0.25">
      <c r="A31" t="s">
        <v>129</v>
      </c>
    </row>
    <row r="36" spans="1:9" x14ac:dyDescent="0.25">
      <c r="A36" s="29" t="s">
        <v>34</v>
      </c>
    </row>
    <row r="37" spans="1:9" x14ac:dyDescent="0.25">
      <c r="A37" s="30" t="s">
        <v>130</v>
      </c>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sheetData>
  <mergeCells count="11">
    <mergeCell ref="A12:E12"/>
    <mergeCell ref="B13:E13"/>
    <mergeCell ref="B14:E14"/>
    <mergeCell ref="B15:E15"/>
    <mergeCell ref="A37:I4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A63A"/>
  </sheetPr>
  <dimension ref="A1:O51"/>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x14ac:dyDescent="0.25">
      <c r="A6" s="20" t="s">
        <v>2</v>
      </c>
      <c r="B6" s="17" t="s">
        <v>131</v>
      </c>
      <c r="C6" s="17"/>
      <c r="D6" s="17"/>
      <c r="E6" s="17"/>
    </row>
    <row r="7" spans="1:5" x14ac:dyDescent="0.25">
      <c r="A7" s="12" t="s">
        <v>4</v>
      </c>
      <c r="B7" s="9" t="s">
        <v>132</v>
      </c>
      <c r="C7" s="9"/>
      <c r="D7" s="9"/>
      <c r="E7" s="9"/>
    </row>
    <row r="8" spans="1:5" x14ac:dyDescent="0.25">
      <c r="A8" s="12" t="s">
        <v>6</v>
      </c>
      <c r="B8" s="10" t="s">
        <v>133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134</v>
      </c>
    </row>
    <row r="20" spans="1:15" x14ac:dyDescent="0.25">
      <c r="A20" s="22" t="s">
        <v>135</v>
      </c>
    </row>
    <row r="22" spans="1:15" ht="15.75" thickBot="1" x14ac:dyDescent="0.3">
      <c r="A22" s="34"/>
      <c r="B22" s="34">
        <v>2010</v>
      </c>
      <c r="C22" s="34">
        <v>2011</v>
      </c>
      <c r="D22" s="34">
        <v>2012</v>
      </c>
      <c r="E22" s="34">
        <v>2013</v>
      </c>
      <c r="F22" s="34">
        <v>2014</v>
      </c>
      <c r="G22" s="34">
        <v>2015</v>
      </c>
      <c r="H22" s="34">
        <v>2016</v>
      </c>
      <c r="I22" s="34">
        <v>2017</v>
      </c>
      <c r="J22" s="34">
        <v>2018</v>
      </c>
      <c r="K22" s="34">
        <v>2019</v>
      </c>
      <c r="L22" s="34">
        <v>2020</v>
      </c>
      <c r="M22" s="34">
        <v>2021</v>
      </c>
      <c r="N22" s="34">
        <v>2022</v>
      </c>
      <c r="O22" s="34">
        <v>2023</v>
      </c>
    </row>
    <row r="23" spans="1:15" x14ac:dyDescent="0.25">
      <c r="A23" t="s">
        <v>21</v>
      </c>
      <c r="B23">
        <v>3490610</v>
      </c>
      <c r="C23">
        <v>3470210</v>
      </c>
      <c r="D23">
        <v>3464220</v>
      </c>
      <c r="E23">
        <v>3448600</v>
      </c>
      <c r="F23">
        <v>3487910</v>
      </c>
      <c r="G23">
        <v>3514190</v>
      </c>
      <c r="H23">
        <v>3523320</v>
      </c>
      <c r="I23">
        <v>3522120</v>
      </c>
      <c r="J23">
        <v>3465380</v>
      </c>
      <c r="K23">
        <v>3372740</v>
      </c>
      <c r="L23">
        <v>3322180</v>
      </c>
      <c r="M23">
        <v>3247720</v>
      </c>
      <c r="N23">
        <v>3046630</v>
      </c>
      <c r="O23">
        <v>3060550</v>
      </c>
    </row>
    <row r="24" spans="1:15" x14ac:dyDescent="0.25">
      <c r="A24" t="s">
        <v>23</v>
      </c>
      <c r="B24">
        <v>117753</v>
      </c>
      <c r="C24">
        <v>115244</v>
      </c>
      <c r="D24">
        <v>111833</v>
      </c>
      <c r="E24">
        <v>108584</v>
      </c>
      <c r="F24">
        <v>112454</v>
      </c>
      <c r="G24">
        <v>114144</v>
      </c>
      <c r="H24">
        <v>114603</v>
      </c>
      <c r="I24">
        <v>116693</v>
      </c>
      <c r="J24">
        <v>114994</v>
      </c>
      <c r="K24">
        <v>108774</v>
      </c>
      <c r="L24">
        <v>108284</v>
      </c>
      <c r="M24">
        <v>106604</v>
      </c>
      <c r="N24">
        <v>104264</v>
      </c>
      <c r="O24">
        <v>100115</v>
      </c>
    </row>
    <row r="25" spans="1:15" ht="15.75" thickBot="1" x14ac:dyDescent="0.3">
      <c r="A25" s="34" t="s">
        <v>24</v>
      </c>
      <c r="B25" s="34">
        <v>311970</v>
      </c>
      <c r="C25" s="34">
        <v>311340</v>
      </c>
      <c r="D25" s="34">
        <v>301860</v>
      </c>
      <c r="E25" s="34">
        <v>309300</v>
      </c>
      <c r="F25" s="34">
        <v>304250</v>
      </c>
      <c r="G25" s="34">
        <v>302880</v>
      </c>
      <c r="H25" s="34">
        <v>304050</v>
      </c>
      <c r="I25" s="34">
        <v>320170</v>
      </c>
      <c r="J25" s="34">
        <v>329940</v>
      </c>
      <c r="K25" s="34">
        <v>315460</v>
      </c>
      <c r="L25" s="34">
        <v>321590</v>
      </c>
      <c r="M25" s="34">
        <v>305350</v>
      </c>
      <c r="N25" s="34">
        <v>279430</v>
      </c>
      <c r="O25" s="34">
        <v>297470</v>
      </c>
    </row>
    <row r="29" spans="1:15" x14ac:dyDescent="0.25">
      <c r="A29" s="2" t="s">
        <v>136</v>
      </c>
    </row>
    <row r="30" spans="1:15" x14ac:dyDescent="0.25">
      <c r="A30" s="22" t="s">
        <v>135</v>
      </c>
    </row>
    <row r="32" spans="1:15" ht="15.75" thickBot="1" x14ac:dyDescent="0.3">
      <c r="A32" s="34"/>
      <c r="B32" s="34">
        <v>2010</v>
      </c>
      <c r="C32" s="34">
        <v>2011</v>
      </c>
      <c r="D32" s="34">
        <v>2012</v>
      </c>
      <c r="E32" s="34">
        <v>2013</v>
      </c>
      <c r="F32" s="34">
        <v>2014</v>
      </c>
      <c r="G32" s="34">
        <v>2015</v>
      </c>
      <c r="H32" s="34">
        <v>2016</v>
      </c>
      <c r="I32" s="34">
        <v>2017</v>
      </c>
      <c r="J32" s="34">
        <v>2018</v>
      </c>
      <c r="K32" s="34">
        <v>2019</v>
      </c>
      <c r="L32" s="34">
        <v>2020</v>
      </c>
      <c r="M32" s="34">
        <v>2021</v>
      </c>
      <c r="N32" s="34">
        <v>2022</v>
      </c>
      <c r="O32" s="34">
        <v>2023</v>
      </c>
    </row>
    <row r="33" spans="1:15" x14ac:dyDescent="0.25">
      <c r="A33" t="s">
        <v>21</v>
      </c>
      <c r="B33">
        <v>21.4</v>
      </c>
      <c r="C33">
        <v>21.4</v>
      </c>
      <c r="D33">
        <v>21.5</v>
      </c>
      <c r="E33">
        <v>21.4</v>
      </c>
      <c r="F33">
        <v>21.6</v>
      </c>
      <c r="G33">
        <v>21.7</v>
      </c>
      <c r="H33">
        <v>21.8</v>
      </c>
      <c r="I33">
        <v>21.8</v>
      </c>
      <c r="J33">
        <v>21.4</v>
      </c>
      <c r="K33">
        <v>20.7</v>
      </c>
      <c r="L33">
        <v>20.5</v>
      </c>
      <c r="M33">
        <v>20.2</v>
      </c>
      <c r="N33">
        <v>19</v>
      </c>
      <c r="O33">
        <v>19.100000000000001</v>
      </c>
    </row>
    <row r="34" spans="1:15" x14ac:dyDescent="0.25">
      <c r="A34" t="s">
        <v>23</v>
      </c>
      <c r="B34">
        <v>62.9</v>
      </c>
      <c r="C34">
        <v>62</v>
      </c>
      <c r="D34">
        <v>60.7</v>
      </c>
      <c r="E34">
        <v>58.8</v>
      </c>
      <c r="F34">
        <v>61.1</v>
      </c>
      <c r="G34">
        <v>61.8</v>
      </c>
      <c r="H34">
        <v>63.8</v>
      </c>
      <c r="I34">
        <v>65.2</v>
      </c>
      <c r="J34">
        <v>63.1</v>
      </c>
      <c r="K34">
        <v>59.9</v>
      </c>
      <c r="L34">
        <v>59.7</v>
      </c>
      <c r="M34">
        <v>58.8</v>
      </c>
      <c r="N34">
        <v>57.8</v>
      </c>
      <c r="O34">
        <v>55.5</v>
      </c>
    </row>
    <row r="35" spans="1:15" ht="15.75" thickBot="1" x14ac:dyDescent="0.3">
      <c r="A35" s="34" t="s">
        <v>24</v>
      </c>
      <c r="B35" s="34">
        <v>21.4</v>
      </c>
      <c r="C35" s="34">
        <v>21.1</v>
      </c>
      <c r="D35" s="34">
        <v>20.8</v>
      </c>
      <c r="E35" s="34">
        <v>21.5</v>
      </c>
      <c r="F35" s="34">
        <v>21.1</v>
      </c>
      <c r="G35" s="34">
        <v>21</v>
      </c>
      <c r="H35" s="34">
        <v>21.1</v>
      </c>
      <c r="I35" s="34">
        <v>22.1</v>
      </c>
      <c r="J35" s="34">
        <v>22.7</v>
      </c>
      <c r="K35" s="34">
        <v>21.7</v>
      </c>
      <c r="L35" s="34">
        <v>21.8</v>
      </c>
      <c r="M35" s="34">
        <v>21</v>
      </c>
      <c r="N35" s="34">
        <v>19.7</v>
      </c>
      <c r="O35" s="34">
        <v>21.1</v>
      </c>
    </row>
    <row r="37" spans="1:15" x14ac:dyDescent="0.25">
      <c r="A37" t="s">
        <v>137</v>
      </c>
    </row>
    <row r="38" spans="1:15" x14ac:dyDescent="0.25">
      <c r="A38" t="s">
        <v>138</v>
      </c>
    </row>
    <row r="43" spans="1:15" x14ac:dyDescent="0.25">
      <c r="A43" s="29" t="s">
        <v>34</v>
      </c>
    </row>
    <row r="44" spans="1:15" x14ac:dyDescent="0.25">
      <c r="A44" s="30" t="s">
        <v>139</v>
      </c>
      <c r="B44" s="16"/>
      <c r="C44" s="16"/>
      <c r="D44" s="16"/>
      <c r="E44" s="16"/>
      <c r="F44" s="16"/>
      <c r="G44" s="16"/>
      <c r="H44" s="16"/>
      <c r="I44" s="16"/>
    </row>
    <row r="45" spans="1:15" x14ac:dyDescent="0.25">
      <c r="A45" s="16"/>
      <c r="B45" s="16"/>
      <c r="C45" s="16"/>
      <c r="D45" s="16"/>
      <c r="E45" s="16"/>
      <c r="F45" s="16"/>
      <c r="G45" s="16"/>
      <c r="H45" s="16"/>
      <c r="I45" s="16"/>
    </row>
    <row r="46" spans="1:15" x14ac:dyDescent="0.25">
      <c r="A46" s="16"/>
      <c r="B46" s="16"/>
      <c r="C46" s="16"/>
      <c r="D46" s="16"/>
      <c r="E46" s="16"/>
      <c r="F46" s="16"/>
      <c r="G46" s="16"/>
      <c r="H46" s="16"/>
      <c r="I46" s="16"/>
    </row>
    <row r="47" spans="1:15" x14ac:dyDescent="0.25">
      <c r="A47" s="16"/>
      <c r="B47" s="16"/>
      <c r="C47" s="16"/>
      <c r="D47" s="16"/>
      <c r="E47" s="16"/>
      <c r="F47" s="16"/>
      <c r="G47" s="16"/>
      <c r="H47" s="16"/>
      <c r="I47" s="16"/>
    </row>
    <row r="48" spans="1:15"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sheetData>
  <mergeCells count="11">
    <mergeCell ref="A12:C12"/>
    <mergeCell ref="B13:C13"/>
    <mergeCell ref="B14:C14"/>
    <mergeCell ref="B15:C15"/>
    <mergeCell ref="A44:I51"/>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C9F38"/>
  </sheetPr>
  <dimension ref="A1:O73"/>
  <sheetViews>
    <sheetView workbookViewId="0">
      <selection activeCell="H1" sqref="H1"/>
    </sheetView>
  </sheetViews>
  <sheetFormatPr defaultRowHeight="15" x14ac:dyDescent="0.25"/>
  <cols>
    <col min="1" max="1" width="15.7109375" customWidth="1"/>
  </cols>
  <sheetData>
    <row r="1" spans="1:5" ht="23.25" x14ac:dyDescent="0.35">
      <c r="A1" s="36" t="s">
        <v>140</v>
      </c>
    </row>
    <row r="2" spans="1:5" x14ac:dyDescent="0.25">
      <c r="A2" s="4" t="str">
        <f>HYPERLINK("#CONTENTS!A1", "CONTENTS")</f>
        <v>CONTENTS</v>
      </c>
    </row>
    <row r="5" spans="1:5" x14ac:dyDescent="0.25">
      <c r="A5" s="5" t="s">
        <v>1</v>
      </c>
      <c r="B5" s="6"/>
      <c r="C5" s="6"/>
      <c r="D5" s="6"/>
      <c r="E5" s="7"/>
    </row>
    <row r="6" spans="1:5" x14ac:dyDescent="0.25">
      <c r="A6" s="20" t="s">
        <v>2</v>
      </c>
      <c r="B6" s="17" t="s">
        <v>141</v>
      </c>
      <c r="C6" s="17"/>
      <c r="D6" s="17"/>
      <c r="E6" s="17"/>
    </row>
    <row r="7" spans="1:5" x14ac:dyDescent="0.25">
      <c r="A7" s="12" t="s">
        <v>4</v>
      </c>
      <c r="B7" s="9" t="s">
        <v>142</v>
      </c>
      <c r="C7" s="9"/>
      <c r="D7" s="9"/>
      <c r="E7" s="9"/>
    </row>
    <row r="8" spans="1:5" x14ac:dyDescent="0.25">
      <c r="A8" s="12" t="s">
        <v>6</v>
      </c>
      <c r="B8" s="10" t="s">
        <v>143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5" x14ac:dyDescent="0.25">
      <c r="A19" s="2" t="s">
        <v>144</v>
      </c>
    </row>
    <row r="20" spans="1:15" x14ac:dyDescent="0.25">
      <c r="A20" s="22" t="s">
        <v>145</v>
      </c>
    </row>
    <row r="22" spans="1:15" ht="15.75" thickBot="1" x14ac:dyDescent="0.3">
      <c r="A22" s="37"/>
      <c r="B22" s="37">
        <v>2010</v>
      </c>
      <c r="C22" s="37">
        <v>2011</v>
      </c>
      <c r="D22" s="37">
        <v>2012</v>
      </c>
      <c r="E22" s="37">
        <v>2013</v>
      </c>
      <c r="F22" s="37">
        <v>2014</v>
      </c>
      <c r="G22" s="37">
        <v>2015</v>
      </c>
      <c r="H22" s="37">
        <v>2016</v>
      </c>
      <c r="I22" s="37">
        <v>2017</v>
      </c>
      <c r="J22" s="37">
        <v>2018</v>
      </c>
      <c r="K22" s="37">
        <v>2019</v>
      </c>
      <c r="L22" s="37">
        <v>2020</v>
      </c>
      <c r="M22" s="37">
        <v>2021</v>
      </c>
      <c r="N22" s="37">
        <v>2022</v>
      </c>
      <c r="O22" s="37">
        <v>2023</v>
      </c>
    </row>
    <row r="23" spans="1:15" x14ac:dyDescent="0.25">
      <c r="A23" t="s">
        <v>21</v>
      </c>
      <c r="B23">
        <v>61.8</v>
      </c>
      <c r="C23">
        <v>61.4</v>
      </c>
      <c r="D23">
        <v>61.3</v>
      </c>
      <c r="E23">
        <v>61</v>
      </c>
      <c r="F23">
        <v>61.3</v>
      </c>
      <c r="G23">
        <v>62.8</v>
      </c>
      <c r="H23">
        <v>64</v>
      </c>
      <c r="I23">
        <v>63.9</v>
      </c>
      <c r="J23">
        <v>64</v>
      </c>
      <c r="K23">
        <v>64.599999999999994</v>
      </c>
      <c r="L23">
        <v>64</v>
      </c>
      <c r="M23">
        <v>63.6</v>
      </c>
      <c r="N23">
        <v>62.6</v>
      </c>
      <c r="O23">
        <v>63.1</v>
      </c>
    </row>
    <row r="24" spans="1:15" x14ac:dyDescent="0.25">
      <c r="A24" t="s">
        <v>23</v>
      </c>
      <c r="B24">
        <v>60.7</v>
      </c>
      <c r="C24">
        <v>61.5</v>
      </c>
      <c r="D24">
        <v>61.2</v>
      </c>
      <c r="E24">
        <v>59.5</v>
      </c>
      <c r="F24">
        <v>61.2</v>
      </c>
      <c r="G24">
        <v>59.1</v>
      </c>
      <c r="H24">
        <v>60.3</v>
      </c>
      <c r="I24">
        <v>60</v>
      </c>
      <c r="J24">
        <v>59.2</v>
      </c>
      <c r="K24">
        <v>61</v>
      </c>
      <c r="L24">
        <v>61.1</v>
      </c>
      <c r="M24">
        <v>60.3</v>
      </c>
      <c r="N24">
        <v>58.5</v>
      </c>
      <c r="O24">
        <v>59</v>
      </c>
    </row>
    <row r="25" spans="1:15" ht="15.75" thickBot="1" x14ac:dyDescent="0.3">
      <c r="A25" s="37" t="s">
        <v>24</v>
      </c>
      <c r="B25" s="37">
        <v>60.4</v>
      </c>
      <c r="C25" s="37">
        <v>61.1</v>
      </c>
      <c r="D25" s="37">
        <v>61</v>
      </c>
      <c r="E25" s="37">
        <v>61</v>
      </c>
      <c r="F25" s="37">
        <v>61.3</v>
      </c>
      <c r="G25" s="37">
        <v>61.6</v>
      </c>
      <c r="H25" s="37">
        <v>62.9</v>
      </c>
      <c r="I25" s="37">
        <v>62</v>
      </c>
      <c r="J25" s="37">
        <v>62.4</v>
      </c>
      <c r="K25" s="37">
        <v>62.5</v>
      </c>
      <c r="L25" s="37">
        <v>62.3</v>
      </c>
      <c r="M25" s="37">
        <v>62.6</v>
      </c>
      <c r="N25" s="37">
        <v>62.4</v>
      </c>
      <c r="O25" s="37">
        <v>63.1</v>
      </c>
    </row>
    <row r="29" spans="1:15" x14ac:dyDescent="0.25">
      <c r="A29" s="2" t="s">
        <v>144</v>
      </c>
    </row>
    <row r="30" spans="1:15" x14ac:dyDescent="0.25">
      <c r="A30" s="22" t="s">
        <v>146</v>
      </c>
    </row>
    <row r="32" spans="1:15" ht="15.75" thickBot="1" x14ac:dyDescent="0.3">
      <c r="A32" s="37"/>
      <c r="B32" s="37">
        <v>2010</v>
      </c>
      <c r="C32" s="37">
        <v>2011</v>
      </c>
      <c r="D32" s="37">
        <v>2012</v>
      </c>
      <c r="E32" s="37">
        <v>2013</v>
      </c>
      <c r="F32" s="37">
        <v>2014</v>
      </c>
      <c r="G32" s="37">
        <v>2015</v>
      </c>
      <c r="H32" s="37">
        <v>2016</v>
      </c>
      <c r="I32" s="37">
        <v>2017</v>
      </c>
      <c r="J32" s="37">
        <v>2018</v>
      </c>
      <c r="K32" s="37">
        <v>2019</v>
      </c>
      <c r="L32" s="37">
        <v>2020</v>
      </c>
      <c r="M32" s="37">
        <v>2021</v>
      </c>
      <c r="N32" s="37">
        <v>2022</v>
      </c>
      <c r="O32" s="37">
        <v>2023</v>
      </c>
    </row>
    <row r="33" spans="1:15" x14ac:dyDescent="0.25">
      <c r="A33" t="s">
        <v>21</v>
      </c>
      <c r="B33">
        <v>61.3</v>
      </c>
      <c r="C33">
        <v>61.1</v>
      </c>
      <c r="D33">
        <v>61</v>
      </c>
      <c r="E33">
        <v>60.9</v>
      </c>
      <c r="F33">
        <v>61.1</v>
      </c>
      <c r="G33">
        <v>62.4</v>
      </c>
      <c r="H33">
        <v>63.6</v>
      </c>
      <c r="I33">
        <v>63.5</v>
      </c>
      <c r="J33">
        <v>63.7</v>
      </c>
      <c r="K33">
        <v>64.2</v>
      </c>
      <c r="L33">
        <v>63.5</v>
      </c>
      <c r="M33">
        <v>63.1</v>
      </c>
      <c r="N33">
        <v>62.4</v>
      </c>
      <c r="O33">
        <v>62.8</v>
      </c>
    </row>
    <row r="34" spans="1:15" x14ac:dyDescent="0.25">
      <c r="A34" t="s">
        <v>23</v>
      </c>
      <c r="B34">
        <v>61.3</v>
      </c>
      <c r="C34">
        <v>64</v>
      </c>
      <c r="D34">
        <v>63.5</v>
      </c>
      <c r="E34">
        <v>61.4</v>
      </c>
      <c r="F34">
        <v>63.3</v>
      </c>
      <c r="G34">
        <v>61.1</v>
      </c>
      <c r="H34">
        <v>62.8</v>
      </c>
      <c r="I34">
        <v>62.3</v>
      </c>
      <c r="J34">
        <v>61.1</v>
      </c>
      <c r="K34">
        <v>62.5</v>
      </c>
      <c r="L34">
        <v>62.4</v>
      </c>
      <c r="M34">
        <v>61</v>
      </c>
      <c r="N34">
        <v>60.7</v>
      </c>
      <c r="O34">
        <v>60.6</v>
      </c>
    </row>
    <row r="35" spans="1:15" ht="15.75" thickBot="1" x14ac:dyDescent="0.3">
      <c r="A35" s="37" t="s">
        <v>24</v>
      </c>
      <c r="B35" s="37">
        <v>58.5</v>
      </c>
      <c r="C35" s="37">
        <v>59.1</v>
      </c>
      <c r="D35" s="37">
        <v>59.1</v>
      </c>
      <c r="E35" s="37">
        <v>59.2</v>
      </c>
      <c r="F35" s="37">
        <v>59.8</v>
      </c>
      <c r="G35" s="37">
        <v>60.1</v>
      </c>
      <c r="H35" s="37">
        <v>61.3</v>
      </c>
      <c r="I35" s="37">
        <v>60.6</v>
      </c>
      <c r="J35" s="37">
        <v>60.5</v>
      </c>
      <c r="K35" s="37">
        <v>60.9</v>
      </c>
      <c r="L35" s="37">
        <v>60.3</v>
      </c>
      <c r="M35" s="37">
        <v>60.7</v>
      </c>
      <c r="N35" s="37">
        <v>60.8</v>
      </c>
      <c r="O35" s="37">
        <v>61.7</v>
      </c>
    </row>
    <row r="39" spans="1:15" x14ac:dyDescent="0.25">
      <c r="A39" s="2" t="s">
        <v>144</v>
      </c>
    </row>
    <row r="40" spans="1:15" x14ac:dyDescent="0.25">
      <c r="A40" s="22" t="s">
        <v>147</v>
      </c>
    </row>
    <row r="42" spans="1:15" ht="15.75" thickBot="1" x14ac:dyDescent="0.3">
      <c r="A42" s="37"/>
      <c r="B42" s="37">
        <v>2010</v>
      </c>
      <c r="C42" s="37">
        <v>2011</v>
      </c>
      <c r="D42" s="37">
        <v>2012</v>
      </c>
      <c r="E42" s="37">
        <v>2013</v>
      </c>
      <c r="F42" s="37">
        <v>2014</v>
      </c>
      <c r="G42" s="37">
        <v>2015</v>
      </c>
      <c r="H42" s="37">
        <v>2016</v>
      </c>
      <c r="I42" s="37">
        <v>2017</v>
      </c>
      <c r="J42" s="37">
        <v>2018</v>
      </c>
      <c r="K42" s="37">
        <v>2019</v>
      </c>
      <c r="L42" s="37">
        <v>2020</v>
      </c>
      <c r="M42" s="37">
        <v>2021</v>
      </c>
      <c r="N42" s="37">
        <v>2022</v>
      </c>
      <c r="O42" s="37">
        <v>2023</v>
      </c>
    </row>
    <row r="43" spans="1:15" x14ac:dyDescent="0.25">
      <c r="A43" t="s">
        <v>21</v>
      </c>
      <c r="B43">
        <v>62.2</v>
      </c>
      <c r="C43">
        <v>61.7</v>
      </c>
      <c r="D43">
        <v>61.7</v>
      </c>
      <c r="E43">
        <v>61.1</v>
      </c>
      <c r="F43">
        <v>61.4</v>
      </c>
      <c r="G43">
        <v>63.3</v>
      </c>
      <c r="H43">
        <v>64.400000000000006</v>
      </c>
      <c r="I43">
        <v>64.3</v>
      </c>
      <c r="J43">
        <v>64.2</v>
      </c>
      <c r="K43">
        <v>65.099999999999994</v>
      </c>
      <c r="L43">
        <v>64.5</v>
      </c>
      <c r="M43">
        <v>64.2</v>
      </c>
      <c r="N43">
        <v>62.8</v>
      </c>
      <c r="O43">
        <v>63.3</v>
      </c>
    </row>
    <row r="44" spans="1:15" x14ac:dyDescent="0.25">
      <c r="A44" t="s">
        <v>23</v>
      </c>
      <c r="B44">
        <v>60.2</v>
      </c>
      <c r="C44">
        <v>59</v>
      </c>
      <c r="D44">
        <v>58.9</v>
      </c>
      <c r="E44">
        <v>57.5</v>
      </c>
      <c r="F44">
        <v>59</v>
      </c>
      <c r="G44">
        <v>57.2</v>
      </c>
      <c r="H44">
        <v>57.8</v>
      </c>
      <c r="I44">
        <v>57.6</v>
      </c>
      <c r="J44">
        <v>57.2</v>
      </c>
      <c r="K44">
        <v>59.4</v>
      </c>
      <c r="L44">
        <v>59.6</v>
      </c>
      <c r="M44">
        <v>59.6</v>
      </c>
      <c r="N44">
        <v>56.3</v>
      </c>
      <c r="O44">
        <v>57.5</v>
      </c>
    </row>
    <row r="45" spans="1:15" ht="15.75" thickBot="1" x14ac:dyDescent="0.3">
      <c r="A45" s="37" t="s">
        <v>24</v>
      </c>
      <c r="B45" s="37">
        <v>62.3</v>
      </c>
      <c r="C45" s="37">
        <v>63.2</v>
      </c>
      <c r="D45" s="37">
        <v>62.8</v>
      </c>
      <c r="E45" s="37">
        <v>62.7</v>
      </c>
      <c r="F45" s="37">
        <v>62.7</v>
      </c>
      <c r="G45" s="37">
        <v>63.2</v>
      </c>
      <c r="H45" s="37">
        <v>64.599999999999994</v>
      </c>
      <c r="I45" s="37">
        <v>63.5</v>
      </c>
      <c r="J45" s="37">
        <v>64.3</v>
      </c>
      <c r="K45" s="37">
        <v>64.099999999999994</v>
      </c>
      <c r="L45" s="37">
        <v>64.3</v>
      </c>
      <c r="M45" s="37">
        <v>64.599999999999994</v>
      </c>
      <c r="N45" s="37">
        <v>64.099999999999994</v>
      </c>
      <c r="O45" s="37">
        <v>64.400000000000006</v>
      </c>
    </row>
    <row r="47" spans="1:15" x14ac:dyDescent="0.25">
      <c r="A47" t="s">
        <v>28</v>
      </c>
    </row>
    <row r="48" spans="1:15" x14ac:dyDescent="0.25">
      <c r="A48" t="s">
        <v>148</v>
      </c>
    </row>
    <row r="50" spans="1:9" x14ac:dyDescent="0.25">
      <c r="A50" s="28" t="s">
        <v>32</v>
      </c>
    </row>
    <row r="51" spans="1:9" x14ac:dyDescent="0.25">
      <c r="A51" t="s">
        <v>33</v>
      </c>
    </row>
    <row r="52" spans="1:9" x14ac:dyDescent="0.25">
      <c r="A52" t="s">
        <v>149</v>
      </c>
    </row>
    <row r="53" spans="1:9" x14ac:dyDescent="0.25">
      <c r="A53" t="s">
        <v>150</v>
      </c>
    </row>
    <row r="58" spans="1:9" x14ac:dyDescent="0.25">
      <c r="A58" s="29" t="s">
        <v>34</v>
      </c>
    </row>
    <row r="59" spans="1:9" x14ac:dyDescent="0.25">
      <c r="A59" s="30" t="s">
        <v>151</v>
      </c>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sheetData>
  <mergeCells count="11">
    <mergeCell ref="A12:C12"/>
    <mergeCell ref="B13:C13"/>
    <mergeCell ref="B14:C14"/>
    <mergeCell ref="B15:C15"/>
    <mergeCell ref="A59:I73"/>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C9F38"/>
  </sheetPr>
  <dimension ref="A1:Q67"/>
  <sheetViews>
    <sheetView workbookViewId="0">
      <selection activeCell="H1" sqref="H1"/>
    </sheetView>
  </sheetViews>
  <sheetFormatPr defaultRowHeight="15" x14ac:dyDescent="0.25"/>
  <cols>
    <col min="1" max="1" width="15.7109375" customWidth="1"/>
  </cols>
  <sheetData>
    <row r="1" spans="1:6" ht="23.25" x14ac:dyDescent="0.35">
      <c r="A1" s="36" t="s">
        <v>140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152</v>
      </c>
      <c r="C6" s="8"/>
      <c r="D6" s="8"/>
      <c r="E6" s="8"/>
      <c r="F6" s="8"/>
    </row>
    <row r="7" spans="1:6" x14ac:dyDescent="0.25">
      <c r="A7" s="12" t="s">
        <v>4</v>
      </c>
      <c r="B7" s="9" t="s">
        <v>153</v>
      </c>
      <c r="C7" s="9"/>
      <c r="D7" s="9"/>
      <c r="E7" s="9"/>
      <c r="F7" s="9"/>
    </row>
    <row r="8" spans="1:6" x14ac:dyDescent="0.25">
      <c r="A8" s="12" t="s">
        <v>6</v>
      </c>
      <c r="B8" s="10" t="s">
        <v>154</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7" x14ac:dyDescent="0.25">
      <c r="A19" s="2" t="s">
        <v>155</v>
      </c>
    </row>
    <row r="20" spans="1:17" x14ac:dyDescent="0.25">
      <c r="A20" s="22" t="s">
        <v>156</v>
      </c>
    </row>
    <row r="22" spans="1:17" ht="15.75" thickBot="1" x14ac:dyDescent="0.3">
      <c r="A22" s="37"/>
      <c r="B22" s="37">
        <v>2010</v>
      </c>
      <c r="C22" s="37">
        <v>2011</v>
      </c>
      <c r="D22" s="37">
        <v>2012</v>
      </c>
      <c r="E22" s="37">
        <v>2013</v>
      </c>
      <c r="F22" s="37">
        <v>2014</v>
      </c>
      <c r="G22" s="37">
        <v>2015</v>
      </c>
      <c r="H22" s="37">
        <v>2016</v>
      </c>
      <c r="I22" s="37">
        <v>2017</v>
      </c>
      <c r="J22" s="37">
        <v>2018</v>
      </c>
      <c r="K22" s="37">
        <v>2019</v>
      </c>
      <c r="L22" s="37">
        <v>2020</v>
      </c>
      <c r="M22" s="37">
        <v>2021</v>
      </c>
      <c r="N22" s="37">
        <v>2022</v>
      </c>
      <c r="O22" s="37">
        <v>2023</v>
      </c>
      <c r="P22" s="37">
        <v>2024</v>
      </c>
      <c r="Q22" s="37">
        <v>2025</v>
      </c>
    </row>
    <row r="23" spans="1:17" x14ac:dyDescent="0.25">
      <c r="A23" t="s">
        <v>21</v>
      </c>
      <c r="B23">
        <v>66.8</v>
      </c>
      <c r="C23">
        <v>66.7</v>
      </c>
      <c r="D23">
        <v>67.3</v>
      </c>
      <c r="E23">
        <v>66.5</v>
      </c>
      <c r="F23">
        <v>67.3</v>
      </c>
      <c r="G23">
        <v>66.7</v>
      </c>
      <c r="H23">
        <v>67.5</v>
      </c>
      <c r="I23">
        <v>69</v>
      </c>
      <c r="J23">
        <v>68.599999999999994</v>
      </c>
      <c r="K23">
        <v>68.599999999999994</v>
      </c>
      <c r="L23">
        <v>68.900000000000006</v>
      </c>
      <c r="M23">
        <v>69</v>
      </c>
      <c r="N23">
        <v>67.8</v>
      </c>
      <c r="O23">
        <v>67.900000000000006</v>
      </c>
      <c r="P23">
        <v>68.5</v>
      </c>
      <c r="Q23" s="26" t="s">
        <v>22</v>
      </c>
    </row>
    <row r="24" spans="1:17" x14ac:dyDescent="0.25">
      <c r="A24" t="s">
        <v>23</v>
      </c>
      <c r="B24">
        <v>77.900000000000006</v>
      </c>
      <c r="C24">
        <v>76.400000000000006</v>
      </c>
      <c r="D24">
        <v>75.7</v>
      </c>
      <c r="E24">
        <v>75.5</v>
      </c>
      <c r="F24">
        <v>77.3</v>
      </c>
      <c r="G24">
        <v>76.2</v>
      </c>
      <c r="H24">
        <v>75.900000000000006</v>
      </c>
      <c r="I24">
        <v>76.099999999999994</v>
      </c>
      <c r="J24">
        <v>75.7</v>
      </c>
      <c r="K24">
        <v>74.8</v>
      </c>
      <c r="L24">
        <v>77.900000000000006</v>
      </c>
      <c r="M24">
        <v>73.2</v>
      </c>
      <c r="N24">
        <v>71.2</v>
      </c>
      <c r="O24">
        <v>69.5</v>
      </c>
      <c r="P24">
        <v>69.8</v>
      </c>
      <c r="Q24">
        <v>68.599999999999994</v>
      </c>
    </row>
    <row r="25" spans="1:17" x14ac:dyDescent="0.25">
      <c r="A25" t="s">
        <v>24</v>
      </c>
      <c r="B25">
        <v>57.9</v>
      </c>
      <c r="C25">
        <v>57.8</v>
      </c>
      <c r="D25">
        <v>57.8</v>
      </c>
      <c r="E25">
        <v>58.4</v>
      </c>
      <c r="F25">
        <v>58.3</v>
      </c>
      <c r="G25">
        <v>57.9</v>
      </c>
      <c r="H25">
        <v>58.5</v>
      </c>
      <c r="I25">
        <v>58.9</v>
      </c>
      <c r="J25">
        <v>59.2</v>
      </c>
      <c r="K25">
        <v>59.9</v>
      </c>
      <c r="L25">
        <v>61.6</v>
      </c>
      <c r="M25">
        <v>64.400000000000006</v>
      </c>
      <c r="N25">
        <v>62.3</v>
      </c>
      <c r="O25">
        <v>62.7</v>
      </c>
      <c r="P25">
        <v>64.3</v>
      </c>
      <c r="Q25">
        <v>64.2</v>
      </c>
    </row>
    <row r="26" spans="1:17" ht="15.75" thickBot="1" x14ac:dyDescent="0.3">
      <c r="A26" s="37" t="s">
        <v>25</v>
      </c>
      <c r="B26" s="38" t="s">
        <v>22</v>
      </c>
      <c r="C26" s="38" t="s">
        <v>22</v>
      </c>
      <c r="D26" s="38" t="s">
        <v>22</v>
      </c>
      <c r="E26" s="37">
        <v>49.5</v>
      </c>
      <c r="F26" s="37">
        <v>57.4</v>
      </c>
      <c r="G26" s="37">
        <v>56.8</v>
      </c>
      <c r="H26" s="37">
        <v>57.2</v>
      </c>
      <c r="I26" s="37">
        <v>54.5</v>
      </c>
      <c r="J26" s="37">
        <v>56.4</v>
      </c>
      <c r="K26" s="37">
        <v>57.8</v>
      </c>
      <c r="L26" s="37">
        <v>62.7</v>
      </c>
      <c r="M26" s="37">
        <v>62.6</v>
      </c>
      <c r="N26" s="37">
        <v>64.5</v>
      </c>
      <c r="O26" s="37">
        <v>63.4</v>
      </c>
      <c r="P26" s="37">
        <v>64.2</v>
      </c>
      <c r="Q26" s="38" t="s">
        <v>22</v>
      </c>
    </row>
    <row r="30" spans="1:17" x14ac:dyDescent="0.25">
      <c r="A30" s="2" t="s">
        <v>155</v>
      </c>
    </row>
    <row r="31" spans="1:17" x14ac:dyDescent="0.25">
      <c r="A31" s="22" t="s">
        <v>157</v>
      </c>
    </row>
    <row r="33" spans="1:17" ht="15.75" thickBot="1" x14ac:dyDescent="0.3">
      <c r="A33" s="37"/>
      <c r="B33" s="37">
        <v>2010</v>
      </c>
      <c r="C33" s="37">
        <v>2011</v>
      </c>
      <c r="D33" s="37">
        <v>2012</v>
      </c>
      <c r="E33" s="37">
        <v>2013</v>
      </c>
      <c r="F33" s="37">
        <v>2014</v>
      </c>
      <c r="G33" s="37">
        <v>2015</v>
      </c>
      <c r="H33" s="37">
        <v>2016</v>
      </c>
      <c r="I33" s="37">
        <v>2017</v>
      </c>
      <c r="J33" s="37">
        <v>2018</v>
      </c>
      <c r="K33" s="37">
        <v>2019</v>
      </c>
      <c r="L33" s="37">
        <v>2020</v>
      </c>
      <c r="M33" s="37">
        <v>2021</v>
      </c>
      <c r="N33" s="37">
        <v>2022</v>
      </c>
      <c r="O33" s="37">
        <v>2023</v>
      </c>
      <c r="P33" s="37">
        <v>2024</v>
      </c>
      <c r="Q33" s="37">
        <v>2025</v>
      </c>
    </row>
    <row r="34" spans="1:17" x14ac:dyDescent="0.25">
      <c r="A34" t="s">
        <v>21</v>
      </c>
      <c r="B34">
        <v>69.8</v>
      </c>
      <c r="C34">
        <v>69.599999999999994</v>
      </c>
      <c r="D34">
        <v>70.400000000000006</v>
      </c>
      <c r="E34">
        <v>70</v>
      </c>
      <c r="F34">
        <v>70.400000000000006</v>
      </c>
      <c r="G34">
        <v>69.7</v>
      </c>
      <c r="H34">
        <v>70.3</v>
      </c>
      <c r="I34">
        <v>71.7</v>
      </c>
      <c r="J34">
        <v>71.3</v>
      </c>
      <c r="K34">
        <v>71.099999999999994</v>
      </c>
      <c r="L34">
        <v>71.400000000000006</v>
      </c>
      <c r="M34">
        <v>71.599999999999994</v>
      </c>
      <c r="N34">
        <v>70.3</v>
      </c>
      <c r="O34">
        <v>70.5</v>
      </c>
      <c r="P34">
        <v>71</v>
      </c>
      <c r="Q34" s="26" t="s">
        <v>22</v>
      </c>
    </row>
    <row r="35" spans="1:17" x14ac:dyDescent="0.25">
      <c r="A35" t="s">
        <v>23</v>
      </c>
      <c r="B35">
        <v>80.3</v>
      </c>
      <c r="C35">
        <v>79.599999999999994</v>
      </c>
      <c r="D35">
        <v>79.5</v>
      </c>
      <c r="E35">
        <v>79.599999999999994</v>
      </c>
      <c r="F35">
        <v>80.599999999999994</v>
      </c>
      <c r="G35">
        <v>80.099999999999994</v>
      </c>
      <c r="H35">
        <v>78.599999999999994</v>
      </c>
      <c r="I35">
        <v>79</v>
      </c>
      <c r="J35">
        <v>78.3</v>
      </c>
      <c r="K35">
        <v>77.2</v>
      </c>
      <c r="L35">
        <v>80.3</v>
      </c>
      <c r="M35">
        <v>73.8</v>
      </c>
      <c r="N35">
        <v>73.599999999999994</v>
      </c>
      <c r="O35">
        <v>71.8</v>
      </c>
      <c r="P35">
        <v>71.2</v>
      </c>
      <c r="Q35">
        <v>70.2</v>
      </c>
    </row>
    <row r="36" spans="1:17" x14ac:dyDescent="0.25">
      <c r="A36" t="s">
        <v>24</v>
      </c>
      <c r="B36">
        <v>61.5</v>
      </c>
      <c r="C36">
        <v>61.1</v>
      </c>
      <c r="D36">
        <v>61.6</v>
      </c>
      <c r="E36">
        <v>62.4</v>
      </c>
      <c r="F36">
        <v>61.6</v>
      </c>
      <c r="G36">
        <v>61.5</v>
      </c>
      <c r="H36">
        <v>62</v>
      </c>
      <c r="I36">
        <v>62.3</v>
      </c>
      <c r="J36">
        <v>61.9</v>
      </c>
      <c r="K36">
        <v>63</v>
      </c>
      <c r="L36">
        <v>64.599999999999994</v>
      </c>
      <c r="M36">
        <v>67.900000000000006</v>
      </c>
      <c r="N36">
        <v>66</v>
      </c>
      <c r="O36">
        <v>66.099999999999994</v>
      </c>
      <c r="P36">
        <v>67.5</v>
      </c>
      <c r="Q36">
        <v>67.900000000000006</v>
      </c>
    </row>
    <row r="37" spans="1:17" ht="15.75" thickBot="1" x14ac:dyDescent="0.3">
      <c r="A37" s="37" t="s">
        <v>25</v>
      </c>
      <c r="B37" s="38" t="s">
        <v>22</v>
      </c>
      <c r="C37" s="38" t="s">
        <v>22</v>
      </c>
      <c r="D37" s="38" t="s">
        <v>22</v>
      </c>
      <c r="E37" s="37">
        <v>54</v>
      </c>
      <c r="F37" s="37">
        <v>61.6</v>
      </c>
      <c r="G37" s="37">
        <v>60.8</v>
      </c>
      <c r="H37" s="37">
        <v>60.8</v>
      </c>
      <c r="I37" s="37">
        <v>58.5</v>
      </c>
      <c r="J37" s="37">
        <v>59.8</v>
      </c>
      <c r="K37" s="37">
        <v>62.6</v>
      </c>
      <c r="L37" s="37">
        <v>66.7</v>
      </c>
      <c r="M37" s="37">
        <v>65.7</v>
      </c>
      <c r="N37" s="37">
        <v>68.2</v>
      </c>
      <c r="O37" s="37">
        <v>66.8</v>
      </c>
      <c r="P37" s="37">
        <v>68</v>
      </c>
      <c r="Q37" s="38" t="s">
        <v>22</v>
      </c>
    </row>
    <row r="41" spans="1:17" x14ac:dyDescent="0.25">
      <c r="A41" s="2" t="s">
        <v>155</v>
      </c>
    </row>
    <row r="42" spans="1:17" x14ac:dyDescent="0.25">
      <c r="A42" s="22" t="s">
        <v>158</v>
      </c>
    </row>
    <row r="44" spans="1:17" ht="15.75" thickBot="1" x14ac:dyDescent="0.3">
      <c r="A44" s="37"/>
      <c r="B44" s="37">
        <v>2010</v>
      </c>
      <c r="C44" s="37">
        <v>2011</v>
      </c>
      <c r="D44" s="37">
        <v>2012</v>
      </c>
      <c r="E44" s="37">
        <v>2013</v>
      </c>
      <c r="F44" s="37">
        <v>2014</v>
      </c>
      <c r="G44" s="37">
        <v>2015</v>
      </c>
      <c r="H44" s="37">
        <v>2016</v>
      </c>
      <c r="I44" s="37">
        <v>2017</v>
      </c>
      <c r="J44" s="37">
        <v>2018</v>
      </c>
      <c r="K44" s="37">
        <v>2019</v>
      </c>
      <c r="L44" s="37">
        <v>2020</v>
      </c>
      <c r="M44" s="37">
        <v>2021</v>
      </c>
      <c r="N44" s="37">
        <v>2022</v>
      </c>
      <c r="O44" s="37">
        <v>2023</v>
      </c>
      <c r="P44" s="37">
        <v>2024</v>
      </c>
      <c r="Q44" s="37">
        <v>2025</v>
      </c>
    </row>
    <row r="45" spans="1:17" x14ac:dyDescent="0.25">
      <c r="A45" t="s">
        <v>21</v>
      </c>
      <c r="B45">
        <v>63.9</v>
      </c>
      <c r="C45">
        <v>64</v>
      </c>
      <c r="D45">
        <v>64.5</v>
      </c>
      <c r="E45">
        <v>63.3</v>
      </c>
      <c r="F45">
        <v>64.400000000000006</v>
      </c>
      <c r="G45">
        <v>64.099999999999994</v>
      </c>
      <c r="H45">
        <v>64.900000000000006</v>
      </c>
      <c r="I45">
        <v>66.400000000000006</v>
      </c>
      <c r="J45">
        <v>66.099999999999994</v>
      </c>
      <c r="K45">
        <v>66.3</v>
      </c>
      <c r="L45">
        <v>66.5</v>
      </c>
      <c r="M45">
        <v>66.599999999999994</v>
      </c>
      <c r="N45">
        <v>65.400000000000006</v>
      </c>
      <c r="O45">
        <v>65.400000000000006</v>
      </c>
      <c r="P45">
        <v>66.099999999999994</v>
      </c>
      <c r="Q45" s="26" t="s">
        <v>22</v>
      </c>
    </row>
    <row r="46" spans="1:17" x14ac:dyDescent="0.25">
      <c r="A46" t="s">
        <v>23</v>
      </c>
      <c r="B46">
        <v>75.7</v>
      </c>
      <c r="C46">
        <v>73.5</v>
      </c>
      <c r="D46">
        <v>72.099999999999994</v>
      </c>
      <c r="E46">
        <v>71.5</v>
      </c>
      <c r="F46">
        <v>74.2</v>
      </c>
      <c r="G46">
        <v>72.599999999999994</v>
      </c>
      <c r="H46">
        <v>73.3</v>
      </c>
      <c r="I46">
        <v>73.3</v>
      </c>
      <c r="J46">
        <v>73.099999999999994</v>
      </c>
      <c r="K46">
        <v>72.599999999999994</v>
      </c>
      <c r="L46">
        <v>75.599999999999994</v>
      </c>
      <c r="M46">
        <v>72.599999999999994</v>
      </c>
      <c r="N46">
        <v>68.8</v>
      </c>
      <c r="O46">
        <v>67.3</v>
      </c>
      <c r="P46">
        <v>68.5</v>
      </c>
      <c r="Q46">
        <v>67.099999999999994</v>
      </c>
    </row>
    <row r="47" spans="1:17" x14ac:dyDescent="0.25">
      <c r="A47" t="s">
        <v>24</v>
      </c>
      <c r="B47">
        <v>54.8</v>
      </c>
      <c r="C47">
        <v>54.9</v>
      </c>
      <c r="D47">
        <v>54.5</v>
      </c>
      <c r="E47">
        <v>54.9</v>
      </c>
      <c r="F47">
        <v>55.3</v>
      </c>
      <c r="G47">
        <v>54.9</v>
      </c>
      <c r="H47">
        <v>55.6</v>
      </c>
      <c r="I47">
        <v>56.1</v>
      </c>
      <c r="J47">
        <v>56.9</v>
      </c>
      <c r="K47">
        <v>57.3</v>
      </c>
      <c r="L47">
        <v>59.1</v>
      </c>
      <c r="M47">
        <v>61.4</v>
      </c>
      <c r="N47">
        <v>59.2</v>
      </c>
      <c r="O47">
        <v>60</v>
      </c>
      <c r="P47">
        <v>61.6</v>
      </c>
      <c r="Q47">
        <v>61.2</v>
      </c>
    </row>
    <row r="48" spans="1:17" ht="15.75" thickBot="1" x14ac:dyDescent="0.3">
      <c r="A48" s="37" t="s">
        <v>25</v>
      </c>
      <c r="B48" s="38" t="s">
        <v>22</v>
      </c>
      <c r="C48" s="38" t="s">
        <v>22</v>
      </c>
      <c r="D48" s="38" t="s">
        <v>22</v>
      </c>
      <c r="E48" s="37">
        <v>45.7</v>
      </c>
      <c r="F48" s="37">
        <v>53.4</v>
      </c>
      <c r="G48" s="37">
        <v>53.1</v>
      </c>
      <c r="H48" s="37">
        <v>53.7</v>
      </c>
      <c r="I48" s="37">
        <v>50.8</v>
      </c>
      <c r="J48" s="37">
        <v>53.2</v>
      </c>
      <c r="K48" s="37">
        <v>53.4</v>
      </c>
      <c r="L48" s="37">
        <v>59</v>
      </c>
      <c r="M48" s="37">
        <v>59.7</v>
      </c>
      <c r="N48" s="37">
        <v>61</v>
      </c>
      <c r="O48" s="37">
        <v>60.2</v>
      </c>
      <c r="P48" s="37">
        <v>60.7</v>
      </c>
      <c r="Q48" s="38" t="s">
        <v>22</v>
      </c>
    </row>
    <row r="50" spans="1:9" x14ac:dyDescent="0.25">
      <c r="A50" t="s">
        <v>28</v>
      </c>
    </row>
    <row r="51" spans="1:9" x14ac:dyDescent="0.25">
      <c r="A51" t="s">
        <v>159</v>
      </c>
    </row>
    <row r="53" spans="1:9" x14ac:dyDescent="0.25">
      <c r="A53" s="28" t="s">
        <v>30</v>
      </c>
    </row>
    <row r="54" spans="1:9" x14ac:dyDescent="0.25">
      <c r="A54" t="s">
        <v>31</v>
      </c>
    </row>
    <row r="56" spans="1:9" x14ac:dyDescent="0.25">
      <c r="A56" s="28" t="s">
        <v>32</v>
      </c>
    </row>
    <row r="57" spans="1:9" x14ac:dyDescent="0.25">
      <c r="A57" t="s">
        <v>45</v>
      </c>
    </row>
    <row r="62" spans="1:9" x14ac:dyDescent="0.25">
      <c r="A62" s="29" t="s">
        <v>34</v>
      </c>
    </row>
    <row r="63" spans="1:9" x14ac:dyDescent="0.25">
      <c r="A63" s="30" t="s">
        <v>160</v>
      </c>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C12"/>
    <mergeCell ref="B13:C13"/>
    <mergeCell ref="B14:C14"/>
    <mergeCell ref="B15:C15"/>
    <mergeCell ref="A63:I6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C9F38"/>
  </sheetPr>
  <dimension ref="A1:I61"/>
  <sheetViews>
    <sheetView workbookViewId="0">
      <selection activeCell="H1" sqref="H1"/>
    </sheetView>
  </sheetViews>
  <sheetFormatPr defaultRowHeight="15" x14ac:dyDescent="0.25"/>
  <cols>
    <col min="1" max="1" width="15.7109375" customWidth="1"/>
  </cols>
  <sheetData>
    <row r="1" spans="1:5" ht="23.25" x14ac:dyDescent="0.35">
      <c r="A1" s="36" t="s">
        <v>140</v>
      </c>
    </row>
    <row r="2" spans="1:5" x14ac:dyDescent="0.25">
      <c r="A2" s="4" t="str">
        <f>HYPERLINK("#CONTENTS!A1", "CONTENTS")</f>
        <v>CONTENTS</v>
      </c>
    </row>
    <row r="5" spans="1:5" x14ac:dyDescent="0.25">
      <c r="A5" s="5" t="s">
        <v>1</v>
      </c>
      <c r="B5" s="6"/>
      <c r="C5" s="6"/>
      <c r="D5" s="6"/>
      <c r="E5" s="7"/>
    </row>
    <row r="6" spans="1:5" x14ac:dyDescent="0.25">
      <c r="A6" s="20" t="s">
        <v>2</v>
      </c>
      <c r="B6" s="17" t="s">
        <v>161</v>
      </c>
      <c r="C6" s="17"/>
      <c r="D6" s="17"/>
      <c r="E6" s="17"/>
    </row>
    <row r="7" spans="1:5" x14ac:dyDescent="0.25">
      <c r="A7" s="12" t="s">
        <v>4</v>
      </c>
      <c r="B7" s="9" t="s">
        <v>162</v>
      </c>
      <c r="C7" s="9"/>
      <c r="D7" s="9"/>
      <c r="E7" s="9"/>
    </row>
    <row r="8" spans="1:5" x14ac:dyDescent="0.25">
      <c r="A8" s="12" t="s">
        <v>6</v>
      </c>
      <c r="B8" s="10" t="s">
        <v>163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6" x14ac:dyDescent="0.25">
      <c r="A19" s="2" t="s">
        <v>164</v>
      </c>
    </row>
    <row r="20" spans="1:6" x14ac:dyDescent="0.25">
      <c r="A20" s="22" t="s">
        <v>165</v>
      </c>
    </row>
    <row r="22" spans="1:6" ht="15.75" thickBot="1" x14ac:dyDescent="0.3">
      <c r="A22" s="37"/>
      <c r="B22" s="37">
        <v>2012</v>
      </c>
      <c r="C22" s="37">
        <v>2014</v>
      </c>
      <c r="D22" s="37">
        <v>2017</v>
      </c>
      <c r="E22" s="37">
        <v>2020</v>
      </c>
      <c r="F22" s="37">
        <v>2023</v>
      </c>
    </row>
    <row r="23" spans="1:6" x14ac:dyDescent="0.25">
      <c r="A23" t="s">
        <v>21</v>
      </c>
      <c r="B23">
        <v>28</v>
      </c>
      <c r="C23">
        <v>27</v>
      </c>
      <c r="D23">
        <v>27</v>
      </c>
      <c r="E23">
        <v>25</v>
      </c>
      <c r="F23">
        <v>24</v>
      </c>
    </row>
    <row r="24" spans="1:6" x14ac:dyDescent="0.25">
      <c r="A24" t="s">
        <v>23</v>
      </c>
      <c r="B24">
        <v>23</v>
      </c>
      <c r="C24">
        <v>23</v>
      </c>
      <c r="D24">
        <v>19</v>
      </c>
      <c r="E24">
        <v>12</v>
      </c>
      <c r="F24">
        <v>11</v>
      </c>
    </row>
    <row r="25" spans="1:6" ht="15.75" thickBot="1" x14ac:dyDescent="0.3">
      <c r="A25" s="37" t="s">
        <v>24</v>
      </c>
      <c r="B25" s="37">
        <v>32</v>
      </c>
      <c r="C25" s="37">
        <v>28</v>
      </c>
      <c r="D25" s="37">
        <v>30</v>
      </c>
      <c r="E25" s="37">
        <v>26</v>
      </c>
      <c r="F25" s="37">
        <v>27</v>
      </c>
    </row>
    <row r="29" spans="1:6" x14ac:dyDescent="0.25">
      <c r="A29" s="2" t="s">
        <v>164</v>
      </c>
    </row>
    <row r="30" spans="1:6" x14ac:dyDescent="0.25">
      <c r="A30" s="22" t="s">
        <v>166</v>
      </c>
    </row>
    <row r="32" spans="1:6" ht="15.75" thickBot="1" x14ac:dyDescent="0.3">
      <c r="A32" s="37"/>
      <c r="B32" s="37">
        <v>2012</v>
      </c>
      <c r="C32" s="37">
        <v>2014</v>
      </c>
      <c r="D32" s="37">
        <v>2017</v>
      </c>
      <c r="E32" s="37">
        <v>2020</v>
      </c>
      <c r="F32" s="37">
        <v>2023</v>
      </c>
    </row>
    <row r="33" spans="1:6" x14ac:dyDescent="0.25">
      <c r="A33" t="s">
        <v>21</v>
      </c>
      <c r="B33">
        <v>33</v>
      </c>
      <c r="C33">
        <v>32</v>
      </c>
      <c r="D33">
        <v>32</v>
      </c>
      <c r="E33">
        <v>28</v>
      </c>
      <c r="F33">
        <v>28</v>
      </c>
    </row>
    <row r="34" spans="1:6" x14ac:dyDescent="0.25">
      <c r="A34" t="s">
        <v>23</v>
      </c>
      <c r="B34">
        <v>28</v>
      </c>
      <c r="C34">
        <v>26</v>
      </c>
      <c r="D34">
        <v>22</v>
      </c>
      <c r="E34">
        <v>13</v>
      </c>
      <c r="F34">
        <v>13</v>
      </c>
    </row>
    <row r="35" spans="1:6" ht="15.75" thickBot="1" x14ac:dyDescent="0.3">
      <c r="A35" s="37" t="s">
        <v>24</v>
      </c>
      <c r="B35" s="37">
        <v>38</v>
      </c>
      <c r="C35" s="37">
        <v>33</v>
      </c>
      <c r="D35" s="37">
        <v>33</v>
      </c>
      <c r="E35" s="37">
        <v>32</v>
      </c>
      <c r="F35" s="37">
        <v>34</v>
      </c>
    </row>
    <row r="39" spans="1:6" x14ac:dyDescent="0.25">
      <c r="A39" s="2" t="s">
        <v>164</v>
      </c>
    </row>
    <row r="40" spans="1:6" x14ac:dyDescent="0.25">
      <c r="A40" s="22" t="s">
        <v>167</v>
      </c>
    </row>
    <row r="42" spans="1:6" ht="15.75" thickBot="1" x14ac:dyDescent="0.3">
      <c r="A42" s="37"/>
      <c r="B42" s="37">
        <v>2012</v>
      </c>
      <c r="C42" s="37">
        <v>2014</v>
      </c>
      <c r="D42" s="37">
        <v>2017</v>
      </c>
      <c r="E42" s="37">
        <v>2020</v>
      </c>
      <c r="F42" s="37">
        <v>2023</v>
      </c>
    </row>
    <row r="43" spans="1:6" x14ac:dyDescent="0.25">
      <c r="A43" t="s">
        <v>21</v>
      </c>
      <c r="B43">
        <v>23</v>
      </c>
      <c r="C43">
        <v>22</v>
      </c>
      <c r="D43">
        <v>23</v>
      </c>
      <c r="E43">
        <v>22</v>
      </c>
      <c r="F43">
        <v>21</v>
      </c>
    </row>
    <row r="44" spans="1:6" x14ac:dyDescent="0.25">
      <c r="A44" t="s">
        <v>23</v>
      </c>
      <c r="B44">
        <v>19</v>
      </c>
      <c r="C44">
        <v>19</v>
      </c>
      <c r="D44">
        <v>17</v>
      </c>
      <c r="E44">
        <v>11</v>
      </c>
      <c r="F44">
        <v>10</v>
      </c>
    </row>
    <row r="45" spans="1:6" ht="15.75" thickBot="1" x14ac:dyDescent="0.3">
      <c r="A45" s="37" t="s">
        <v>24</v>
      </c>
      <c r="B45" s="37">
        <v>26</v>
      </c>
      <c r="C45" s="37">
        <v>24</v>
      </c>
      <c r="D45" s="37">
        <v>26</v>
      </c>
      <c r="E45" s="37">
        <v>20</v>
      </c>
      <c r="F45" s="37">
        <v>21</v>
      </c>
    </row>
    <row r="47" spans="1:6" x14ac:dyDescent="0.25">
      <c r="A47" t="s">
        <v>127</v>
      </c>
    </row>
    <row r="48" spans="1:6" x14ac:dyDescent="0.25">
      <c r="A48" t="s">
        <v>168</v>
      </c>
    </row>
    <row r="50" spans="1:9" x14ac:dyDescent="0.25">
      <c r="A50" s="28" t="s">
        <v>32</v>
      </c>
    </row>
    <row r="51" spans="1:9" x14ac:dyDescent="0.25">
      <c r="A51" t="s">
        <v>45</v>
      </c>
    </row>
    <row r="56" spans="1:9" x14ac:dyDescent="0.25">
      <c r="A56" s="29" t="s">
        <v>34</v>
      </c>
    </row>
    <row r="57" spans="1:9" x14ac:dyDescent="0.25">
      <c r="A57" s="30" t="s">
        <v>169</v>
      </c>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sheetData>
  <mergeCells count="11">
    <mergeCell ref="A12:C12"/>
    <mergeCell ref="B13:C13"/>
    <mergeCell ref="B14:C14"/>
    <mergeCell ref="B15:C15"/>
    <mergeCell ref="A57:I61"/>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C9F38"/>
  </sheetPr>
  <dimension ref="A1:N69"/>
  <sheetViews>
    <sheetView workbookViewId="0">
      <selection activeCell="H1" sqref="H1"/>
    </sheetView>
  </sheetViews>
  <sheetFormatPr defaultRowHeight="15" x14ac:dyDescent="0.25"/>
  <cols>
    <col min="1" max="1" width="15.7109375" customWidth="1"/>
  </cols>
  <sheetData>
    <row r="1" spans="1:5" ht="23.25" x14ac:dyDescent="0.35">
      <c r="A1" s="36" t="s">
        <v>140</v>
      </c>
    </row>
    <row r="2" spans="1:5" x14ac:dyDescent="0.25">
      <c r="A2" s="4" t="str">
        <f>HYPERLINK("#CONTENTS!A1", "CONTENTS")</f>
        <v>CONTENTS</v>
      </c>
    </row>
    <row r="5" spans="1:5" x14ac:dyDescent="0.25">
      <c r="A5" s="5" t="s">
        <v>1</v>
      </c>
      <c r="B5" s="6"/>
      <c r="C5" s="6"/>
      <c r="D5" s="6"/>
      <c r="E5" s="7"/>
    </row>
    <row r="6" spans="1:5" ht="30" customHeight="1" x14ac:dyDescent="0.25">
      <c r="A6" s="11" t="s">
        <v>2</v>
      </c>
      <c r="B6" s="8" t="s">
        <v>170</v>
      </c>
      <c r="C6" s="8"/>
      <c r="D6" s="8"/>
      <c r="E6" s="8"/>
    </row>
    <row r="7" spans="1:5" x14ac:dyDescent="0.25">
      <c r="A7" s="12" t="s">
        <v>4</v>
      </c>
      <c r="B7" s="9" t="s">
        <v>171</v>
      </c>
      <c r="C7" s="9"/>
      <c r="D7" s="9"/>
      <c r="E7" s="9"/>
    </row>
    <row r="8" spans="1:5" x14ac:dyDescent="0.25">
      <c r="A8" s="12" t="s">
        <v>6</v>
      </c>
      <c r="B8" s="10" t="s">
        <v>172</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4" x14ac:dyDescent="0.25">
      <c r="A19" s="2" t="s">
        <v>173</v>
      </c>
    </row>
    <row r="20" spans="1:14" x14ac:dyDescent="0.25">
      <c r="A20" s="22" t="s">
        <v>174</v>
      </c>
    </row>
    <row r="22" spans="1:14" ht="15.75" thickBot="1" x14ac:dyDescent="0.3">
      <c r="A22" s="37"/>
      <c r="B22" s="37">
        <v>2011</v>
      </c>
      <c r="C22" s="37">
        <v>2012</v>
      </c>
      <c r="D22" s="37">
        <v>2013</v>
      </c>
      <c r="E22" s="37">
        <v>2014</v>
      </c>
      <c r="F22" s="37">
        <v>2015</v>
      </c>
      <c r="G22" s="37">
        <v>2016</v>
      </c>
      <c r="H22" s="37">
        <v>2017</v>
      </c>
      <c r="I22" s="37">
        <v>2018</v>
      </c>
      <c r="J22" s="37">
        <v>2019</v>
      </c>
      <c r="K22" s="37">
        <v>2020</v>
      </c>
      <c r="L22" s="37">
        <v>2021</v>
      </c>
      <c r="M22" s="37">
        <v>2022</v>
      </c>
      <c r="N22" s="37">
        <v>2023</v>
      </c>
    </row>
    <row r="23" spans="1:14" x14ac:dyDescent="0.25">
      <c r="A23" t="s">
        <v>21</v>
      </c>
      <c r="B23">
        <v>281.35000000000002</v>
      </c>
      <c r="C23">
        <v>276.75</v>
      </c>
      <c r="D23">
        <v>269.66000000000003</v>
      </c>
      <c r="E23">
        <v>260.64999999999998</v>
      </c>
      <c r="F23">
        <v>262.14</v>
      </c>
      <c r="G23">
        <v>255.64</v>
      </c>
      <c r="H23">
        <v>252.09</v>
      </c>
      <c r="I23">
        <v>249.88</v>
      </c>
      <c r="J23">
        <v>243.16</v>
      </c>
      <c r="K23">
        <v>271.62</v>
      </c>
      <c r="L23">
        <v>294.10000000000002</v>
      </c>
      <c r="M23">
        <v>257.83999999999997</v>
      </c>
      <c r="N23">
        <v>237.66</v>
      </c>
    </row>
    <row r="24" spans="1:14" x14ac:dyDescent="0.25">
      <c r="A24" t="s">
        <v>23</v>
      </c>
      <c r="B24">
        <v>220.45</v>
      </c>
      <c r="C24">
        <v>218.25</v>
      </c>
      <c r="D24">
        <v>210.35</v>
      </c>
      <c r="E24">
        <v>200.87</v>
      </c>
      <c r="F24">
        <v>205.98</v>
      </c>
      <c r="G24">
        <v>202.84</v>
      </c>
      <c r="H24">
        <v>193.19</v>
      </c>
      <c r="I24">
        <v>193.33</v>
      </c>
      <c r="J24">
        <v>184.97</v>
      </c>
      <c r="K24">
        <v>200.43</v>
      </c>
      <c r="L24">
        <v>206.26</v>
      </c>
      <c r="M24">
        <v>191.91</v>
      </c>
      <c r="N24">
        <v>183.07</v>
      </c>
    </row>
    <row r="25" spans="1:14" x14ac:dyDescent="0.25">
      <c r="A25" t="s">
        <v>24</v>
      </c>
      <c r="B25">
        <v>395.4</v>
      </c>
      <c r="C25">
        <v>389.06</v>
      </c>
      <c r="D25">
        <v>377.51</v>
      </c>
      <c r="E25">
        <v>355.18</v>
      </c>
      <c r="F25">
        <v>352.57</v>
      </c>
      <c r="G25">
        <v>348.26</v>
      </c>
      <c r="H25">
        <v>351.47</v>
      </c>
      <c r="I25">
        <v>355.02</v>
      </c>
      <c r="J25">
        <v>352.28</v>
      </c>
      <c r="K25">
        <v>418.88</v>
      </c>
      <c r="L25">
        <v>481.71</v>
      </c>
      <c r="M25">
        <v>383.67</v>
      </c>
      <c r="N25">
        <v>341.49</v>
      </c>
    </row>
    <row r="26" spans="1:14" ht="15.75" thickBot="1" x14ac:dyDescent="0.3">
      <c r="A26" s="37" t="s">
        <v>25</v>
      </c>
      <c r="B26" s="37">
        <v>437.03</v>
      </c>
      <c r="C26" s="37">
        <v>426.2</v>
      </c>
      <c r="D26" s="37">
        <v>411.26</v>
      </c>
      <c r="E26" s="37">
        <v>401.92</v>
      </c>
      <c r="F26" s="37">
        <v>417.53</v>
      </c>
      <c r="G26" s="37">
        <v>408.12</v>
      </c>
      <c r="H26" s="37">
        <v>407.04</v>
      </c>
      <c r="I26" s="37">
        <v>398.66</v>
      </c>
      <c r="J26" s="37">
        <v>399.84</v>
      </c>
      <c r="K26" s="37">
        <v>488.65</v>
      </c>
      <c r="L26" s="37">
        <v>599.24</v>
      </c>
      <c r="M26" s="37">
        <v>437.37</v>
      </c>
      <c r="N26" s="37">
        <v>387.04</v>
      </c>
    </row>
    <row r="30" spans="1:14" x14ac:dyDescent="0.25">
      <c r="A30" s="2" t="s">
        <v>173</v>
      </c>
    </row>
    <row r="31" spans="1:14" x14ac:dyDescent="0.25">
      <c r="A31" s="22" t="s">
        <v>175</v>
      </c>
    </row>
    <row r="33" spans="1:14" ht="15.75" thickBot="1" x14ac:dyDescent="0.3">
      <c r="A33" s="37"/>
      <c r="B33" s="37">
        <v>2011</v>
      </c>
      <c r="C33" s="37">
        <v>2012</v>
      </c>
      <c r="D33" s="37">
        <v>2013</v>
      </c>
      <c r="E33" s="37">
        <v>2014</v>
      </c>
      <c r="F33" s="37">
        <v>2015</v>
      </c>
      <c r="G33" s="37">
        <v>2016</v>
      </c>
      <c r="H33" s="37">
        <v>2017</v>
      </c>
      <c r="I33" s="37">
        <v>2018</v>
      </c>
      <c r="J33" s="37">
        <v>2019</v>
      </c>
      <c r="K33" s="37">
        <v>2020</v>
      </c>
      <c r="L33" s="37">
        <v>2021</v>
      </c>
      <c r="M33" s="37">
        <v>2022</v>
      </c>
      <c r="N33" s="37">
        <v>2023</v>
      </c>
    </row>
    <row r="34" spans="1:14" x14ac:dyDescent="0.25">
      <c r="A34" t="s">
        <v>21</v>
      </c>
      <c r="B34">
        <v>177.96</v>
      </c>
      <c r="C34">
        <v>175.02</v>
      </c>
      <c r="D34">
        <v>171.01</v>
      </c>
      <c r="E34">
        <v>165.82</v>
      </c>
      <c r="F34">
        <v>166.28</v>
      </c>
      <c r="G34">
        <v>162.47999999999999</v>
      </c>
      <c r="H34">
        <v>160</v>
      </c>
      <c r="I34">
        <v>158.57</v>
      </c>
      <c r="J34">
        <v>154</v>
      </c>
      <c r="K34">
        <v>179.91</v>
      </c>
      <c r="L34">
        <v>200.83</v>
      </c>
      <c r="M34">
        <v>168.14</v>
      </c>
      <c r="N34">
        <v>150.85</v>
      </c>
    </row>
    <row r="35" spans="1:14" x14ac:dyDescent="0.25">
      <c r="A35" t="s">
        <v>23</v>
      </c>
      <c r="B35">
        <v>141.37</v>
      </c>
      <c r="C35">
        <v>139.81</v>
      </c>
      <c r="D35">
        <v>136.5</v>
      </c>
      <c r="E35">
        <v>132.29</v>
      </c>
      <c r="F35">
        <v>135.27000000000001</v>
      </c>
      <c r="G35">
        <v>133.91</v>
      </c>
      <c r="H35">
        <v>128.21</v>
      </c>
      <c r="I35">
        <v>128.69</v>
      </c>
      <c r="J35">
        <v>123.62</v>
      </c>
      <c r="K35">
        <v>141.47</v>
      </c>
      <c r="L35">
        <v>146.52000000000001</v>
      </c>
      <c r="M35">
        <v>132.74</v>
      </c>
      <c r="N35">
        <v>123.09</v>
      </c>
    </row>
    <row r="36" spans="1:14" x14ac:dyDescent="0.25">
      <c r="A36" t="s">
        <v>24</v>
      </c>
      <c r="B36">
        <v>246.29</v>
      </c>
      <c r="C36">
        <v>242.66</v>
      </c>
      <c r="D36">
        <v>235.26</v>
      </c>
      <c r="E36">
        <v>224.24</v>
      </c>
      <c r="F36">
        <v>221.37</v>
      </c>
      <c r="G36">
        <v>218.47</v>
      </c>
      <c r="H36">
        <v>219.48</v>
      </c>
      <c r="I36">
        <v>221.9</v>
      </c>
      <c r="J36">
        <v>218.57</v>
      </c>
      <c r="K36">
        <v>274.7</v>
      </c>
      <c r="L36">
        <v>335.85</v>
      </c>
      <c r="M36">
        <v>243.66</v>
      </c>
      <c r="N36">
        <v>208.78</v>
      </c>
    </row>
    <row r="37" spans="1:14" ht="15.75" thickBot="1" x14ac:dyDescent="0.3">
      <c r="A37" s="37" t="s">
        <v>25</v>
      </c>
      <c r="B37" s="37">
        <v>251.72</v>
      </c>
      <c r="C37" s="37">
        <v>245.95</v>
      </c>
      <c r="D37" s="37">
        <v>239.19</v>
      </c>
      <c r="E37" s="37">
        <v>234.13</v>
      </c>
      <c r="F37" s="37">
        <v>238.9</v>
      </c>
      <c r="G37" s="37">
        <v>235.37</v>
      </c>
      <c r="H37" s="37">
        <v>233.53</v>
      </c>
      <c r="I37" s="37">
        <v>228.83</v>
      </c>
      <c r="J37" s="37">
        <v>229.97</v>
      </c>
      <c r="K37" s="37">
        <v>305.39</v>
      </c>
      <c r="L37" s="37">
        <v>412.68</v>
      </c>
      <c r="M37" s="37">
        <v>257.60000000000002</v>
      </c>
      <c r="N37" s="37">
        <v>215.59</v>
      </c>
    </row>
    <row r="41" spans="1:14" x14ac:dyDescent="0.25">
      <c r="A41" s="2" t="s">
        <v>173</v>
      </c>
    </row>
    <row r="42" spans="1:14" x14ac:dyDescent="0.25">
      <c r="A42" s="22" t="s">
        <v>176</v>
      </c>
    </row>
    <row r="44" spans="1:14" ht="15.75" thickBot="1" x14ac:dyDescent="0.3">
      <c r="A44" s="37"/>
      <c r="B44" s="37">
        <v>2011</v>
      </c>
      <c r="C44" s="37">
        <v>2012</v>
      </c>
      <c r="D44" s="37">
        <v>2013</v>
      </c>
      <c r="E44" s="37">
        <v>2014</v>
      </c>
      <c r="F44" s="37">
        <v>2015</v>
      </c>
      <c r="G44" s="37">
        <v>2016</v>
      </c>
      <c r="H44" s="37">
        <v>2017</v>
      </c>
      <c r="I44" s="37">
        <v>2018</v>
      </c>
      <c r="J44" s="37">
        <v>2019</v>
      </c>
      <c r="K44" s="37">
        <v>2020</v>
      </c>
      <c r="L44" s="37">
        <v>2021</v>
      </c>
      <c r="M44" s="37">
        <v>2022</v>
      </c>
      <c r="N44" s="37">
        <v>2023</v>
      </c>
    </row>
    <row r="45" spans="1:14" x14ac:dyDescent="0.25">
      <c r="A45" t="s">
        <v>21</v>
      </c>
      <c r="B45">
        <v>103.39</v>
      </c>
      <c r="C45">
        <v>101.73</v>
      </c>
      <c r="D45">
        <v>98.65</v>
      </c>
      <c r="E45">
        <v>94.83</v>
      </c>
      <c r="F45">
        <v>95.85</v>
      </c>
      <c r="G45">
        <v>93.16</v>
      </c>
      <c r="H45">
        <v>92.09</v>
      </c>
      <c r="I45">
        <v>91.3</v>
      </c>
      <c r="J45">
        <v>89.16</v>
      </c>
      <c r="K45">
        <v>91.71</v>
      </c>
      <c r="L45">
        <v>93.27</v>
      </c>
      <c r="M45">
        <v>89.7</v>
      </c>
      <c r="N45">
        <v>86.81</v>
      </c>
    </row>
    <row r="46" spans="1:14" x14ac:dyDescent="0.25">
      <c r="A46" t="s">
        <v>23</v>
      </c>
      <c r="B46">
        <v>79.08</v>
      </c>
      <c r="C46">
        <v>78.44</v>
      </c>
      <c r="D46">
        <v>73.849999999999994</v>
      </c>
      <c r="E46">
        <v>68.58</v>
      </c>
      <c r="F46">
        <v>70.709999999999994</v>
      </c>
      <c r="G46">
        <v>68.930000000000007</v>
      </c>
      <c r="H46">
        <v>64.98</v>
      </c>
      <c r="I46">
        <v>64.650000000000006</v>
      </c>
      <c r="J46">
        <v>61.35</v>
      </c>
      <c r="K46">
        <v>58.96</v>
      </c>
      <c r="L46">
        <v>59.74</v>
      </c>
      <c r="M46">
        <v>59.18</v>
      </c>
      <c r="N46">
        <v>59.97</v>
      </c>
    </row>
    <row r="47" spans="1:14" x14ac:dyDescent="0.25">
      <c r="A47" t="s">
        <v>24</v>
      </c>
      <c r="B47">
        <v>149.1</v>
      </c>
      <c r="C47">
        <v>146.38999999999999</v>
      </c>
      <c r="D47">
        <v>142.25</v>
      </c>
      <c r="E47">
        <v>130.93</v>
      </c>
      <c r="F47">
        <v>131.19</v>
      </c>
      <c r="G47">
        <v>129.79</v>
      </c>
      <c r="H47">
        <v>131.99</v>
      </c>
      <c r="I47">
        <v>133.12</v>
      </c>
      <c r="J47">
        <v>133.71</v>
      </c>
      <c r="K47">
        <v>144.19</v>
      </c>
      <c r="L47">
        <v>145.87</v>
      </c>
      <c r="M47">
        <v>140.01</v>
      </c>
      <c r="N47">
        <v>132.71</v>
      </c>
    </row>
    <row r="48" spans="1:14" ht="15.75" thickBot="1" x14ac:dyDescent="0.3">
      <c r="A48" s="37" t="s">
        <v>25</v>
      </c>
      <c r="B48" s="37">
        <v>185.31</v>
      </c>
      <c r="C48" s="37">
        <v>180.25</v>
      </c>
      <c r="D48" s="37">
        <v>172.07</v>
      </c>
      <c r="E48" s="37">
        <v>167.79</v>
      </c>
      <c r="F48" s="37">
        <v>178.63</v>
      </c>
      <c r="G48" s="37">
        <v>172.76</v>
      </c>
      <c r="H48" s="37">
        <v>173.51</v>
      </c>
      <c r="I48" s="37">
        <v>169.82</v>
      </c>
      <c r="J48" s="37">
        <v>169.88</v>
      </c>
      <c r="K48" s="37">
        <v>183.26</v>
      </c>
      <c r="L48" s="37">
        <v>186.55</v>
      </c>
      <c r="M48" s="37">
        <v>179.77</v>
      </c>
      <c r="N48" s="37">
        <v>171.45</v>
      </c>
    </row>
    <row r="50" spans="1:9" x14ac:dyDescent="0.25">
      <c r="A50" t="s">
        <v>28</v>
      </c>
    </row>
    <row r="51" spans="1:9" x14ac:dyDescent="0.25">
      <c r="A51" t="s">
        <v>177</v>
      </c>
    </row>
    <row r="56" spans="1:9" x14ac:dyDescent="0.25">
      <c r="A56" s="29" t="s">
        <v>34</v>
      </c>
    </row>
    <row r="57" spans="1:9" x14ac:dyDescent="0.25">
      <c r="A57" s="30" t="s">
        <v>178</v>
      </c>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sheetData>
  <mergeCells count="11">
    <mergeCell ref="A12:C12"/>
    <mergeCell ref="B13:C13"/>
    <mergeCell ref="B14:C14"/>
    <mergeCell ref="B15:C15"/>
    <mergeCell ref="A57:I6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C9F38"/>
  </sheetPr>
  <dimension ref="A1:Q72"/>
  <sheetViews>
    <sheetView workbookViewId="0">
      <selection activeCell="H1" sqref="H1"/>
    </sheetView>
  </sheetViews>
  <sheetFormatPr defaultRowHeight="15" x14ac:dyDescent="0.25"/>
  <cols>
    <col min="1" max="1" width="15.7109375" customWidth="1"/>
  </cols>
  <sheetData>
    <row r="1" spans="1:6" ht="23.25" x14ac:dyDescent="0.35">
      <c r="A1" s="36" t="s">
        <v>140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179</v>
      </c>
      <c r="C6" s="8"/>
      <c r="D6" s="8"/>
      <c r="E6" s="8"/>
      <c r="F6" s="8"/>
    </row>
    <row r="7" spans="1:6" x14ac:dyDescent="0.25">
      <c r="A7" s="12" t="s">
        <v>4</v>
      </c>
      <c r="B7" s="9" t="s">
        <v>180</v>
      </c>
      <c r="C7" s="9"/>
      <c r="D7" s="9"/>
      <c r="E7" s="9"/>
      <c r="F7" s="9"/>
    </row>
    <row r="8" spans="1:6" x14ac:dyDescent="0.25">
      <c r="A8" s="12" t="s">
        <v>6</v>
      </c>
      <c r="B8" s="10" t="s">
        <v>181</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7" x14ac:dyDescent="0.25">
      <c r="A19" s="2" t="s">
        <v>182</v>
      </c>
    </row>
    <row r="20" spans="1:17" x14ac:dyDescent="0.25">
      <c r="A20" s="22" t="s">
        <v>183</v>
      </c>
    </row>
    <row r="22" spans="1:17" ht="15.75" thickBot="1" x14ac:dyDescent="0.3">
      <c r="A22" s="37"/>
      <c r="B22" s="37">
        <v>2010</v>
      </c>
      <c r="C22" s="37">
        <v>2011</v>
      </c>
      <c r="D22" s="37">
        <v>2012</v>
      </c>
      <c r="E22" s="37">
        <v>2013</v>
      </c>
      <c r="F22" s="37">
        <v>2014</v>
      </c>
      <c r="G22" s="37">
        <v>2015</v>
      </c>
      <c r="H22" s="37">
        <v>2016</v>
      </c>
      <c r="I22" s="37">
        <v>2017</v>
      </c>
      <c r="J22" s="37">
        <v>2018</v>
      </c>
      <c r="K22" s="37">
        <v>2019</v>
      </c>
      <c r="L22" s="37">
        <v>2020</v>
      </c>
      <c r="M22" s="37">
        <v>2021</v>
      </c>
      <c r="N22" s="37">
        <v>2022</v>
      </c>
      <c r="O22" s="37">
        <v>2023</v>
      </c>
      <c r="P22" s="37">
        <v>2024</v>
      </c>
      <c r="Q22" s="37">
        <v>2025</v>
      </c>
    </row>
    <row r="23" spans="1:17" x14ac:dyDescent="0.25">
      <c r="A23" t="s">
        <v>21</v>
      </c>
      <c r="B23">
        <v>3.5</v>
      </c>
      <c r="C23">
        <v>3.7</v>
      </c>
      <c r="D23">
        <v>3.8</v>
      </c>
      <c r="E23">
        <v>4</v>
      </c>
      <c r="F23">
        <v>3.9</v>
      </c>
      <c r="G23">
        <v>3.3</v>
      </c>
      <c r="H23">
        <v>2.8</v>
      </c>
      <c r="I23">
        <v>1.6</v>
      </c>
      <c r="J23">
        <v>1.8</v>
      </c>
      <c r="K23">
        <v>1.7</v>
      </c>
      <c r="L23">
        <v>1.9</v>
      </c>
      <c r="M23">
        <v>2</v>
      </c>
      <c r="N23">
        <v>2.2000000000000002</v>
      </c>
      <c r="O23">
        <v>2.4</v>
      </c>
      <c r="P23">
        <v>2.5</v>
      </c>
      <c r="Q23" s="26" t="s">
        <v>22</v>
      </c>
    </row>
    <row r="24" spans="1:17" x14ac:dyDescent="0.25">
      <c r="A24" t="s">
        <v>23</v>
      </c>
      <c r="B24">
        <v>0.4</v>
      </c>
      <c r="C24">
        <v>0.4</v>
      </c>
      <c r="D24">
        <v>0.5</v>
      </c>
      <c r="E24">
        <v>0.4</v>
      </c>
      <c r="F24">
        <v>0.5</v>
      </c>
      <c r="G24">
        <v>0.1</v>
      </c>
      <c r="H24">
        <v>0.2</v>
      </c>
      <c r="I24">
        <v>0.1</v>
      </c>
      <c r="J24">
        <v>0.2</v>
      </c>
      <c r="K24">
        <v>0.2</v>
      </c>
      <c r="L24">
        <v>0.2</v>
      </c>
      <c r="M24">
        <v>0.2</v>
      </c>
      <c r="N24">
        <v>0.2</v>
      </c>
      <c r="O24">
        <v>0.3</v>
      </c>
      <c r="P24">
        <v>0.6</v>
      </c>
      <c r="Q24">
        <v>0.5</v>
      </c>
    </row>
    <row r="25" spans="1:17" x14ac:dyDescent="0.25">
      <c r="A25" t="s">
        <v>24</v>
      </c>
      <c r="B25">
        <v>8.3000000000000007</v>
      </c>
      <c r="C25">
        <v>7.9</v>
      </c>
      <c r="D25">
        <v>9</v>
      </c>
      <c r="E25">
        <v>8.8000000000000007</v>
      </c>
      <c r="F25">
        <v>7.8</v>
      </c>
      <c r="G25">
        <v>7.3</v>
      </c>
      <c r="H25">
        <v>6.6</v>
      </c>
      <c r="I25">
        <v>3.3</v>
      </c>
      <c r="J25">
        <v>4.2</v>
      </c>
      <c r="K25">
        <v>4.2</v>
      </c>
      <c r="L25">
        <v>1.9</v>
      </c>
      <c r="M25">
        <v>2.7</v>
      </c>
      <c r="N25">
        <v>2.2999999999999998</v>
      </c>
      <c r="O25">
        <v>3.6</v>
      </c>
      <c r="P25">
        <v>3.8</v>
      </c>
      <c r="Q25">
        <v>2.9</v>
      </c>
    </row>
    <row r="26" spans="1:17" ht="15.75" thickBot="1" x14ac:dyDescent="0.3">
      <c r="A26" s="37" t="s">
        <v>25</v>
      </c>
      <c r="B26" s="38" t="s">
        <v>22</v>
      </c>
      <c r="C26" s="38" t="s">
        <v>22</v>
      </c>
      <c r="D26" s="38" t="s">
        <v>22</v>
      </c>
      <c r="E26" s="37">
        <v>8.6999999999999993</v>
      </c>
      <c r="F26" s="37">
        <v>7.4</v>
      </c>
      <c r="G26" s="37">
        <v>6.3</v>
      </c>
      <c r="H26" s="37">
        <v>4.5</v>
      </c>
      <c r="I26" s="37">
        <v>4.8</v>
      </c>
      <c r="J26" s="37">
        <v>5.8</v>
      </c>
      <c r="K26" s="37">
        <v>4.9000000000000004</v>
      </c>
      <c r="L26" s="37">
        <v>4</v>
      </c>
      <c r="M26" s="37">
        <v>5.5</v>
      </c>
      <c r="N26" s="37">
        <v>3.3</v>
      </c>
      <c r="O26" s="37">
        <v>5</v>
      </c>
      <c r="P26" s="37">
        <v>6.8</v>
      </c>
      <c r="Q26" s="38" t="s">
        <v>22</v>
      </c>
    </row>
    <row r="30" spans="1:17" x14ac:dyDescent="0.25">
      <c r="A30" s="2" t="s">
        <v>182</v>
      </c>
    </row>
    <row r="31" spans="1:17" x14ac:dyDescent="0.25">
      <c r="A31" s="22" t="s">
        <v>184</v>
      </c>
    </row>
    <row r="33" spans="1:17" ht="15.75" thickBot="1" x14ac:dyDescent="0.3">
      <c r="A33" s="37"/>
      <c r="B33" s="37">
        <v>2010</v>
      </c>
      <c r="C33" s="37">
        <v>2011</v>
      </c>
      <c r="D33" s="37">
        <v>2012</v>
      </c>
      <c r="E33" s="37">
        <v>2013</v>
      </c>
      <c r="F33" s="37">
        <v>2014</v>
      </c>
      <c r="G33" s="37">
        <v>2015</v>
      </c>
      <c r="H33" s="37">
        <v>2016</v>
      </c>
      <c r="I33" s="37">
        <v>2017</v>
      </c>
      <c r="J33" s="37">
        <v>2018</v>
      </c>
      <c r="K33" s="37">
        <v>2019</v>
      </c>
      <c r="L33" s="37">
        <v>2020</v>
      </c>
      <c r="M33" s="37">
        <v>2021</v>
      </c>
      <c r="N33" s="37">
        <v>2022</v>
      </c>
      <c r="O33" s="37">
        <v>2023</v>
      </c>
      <c r="P33" s="37">
        <v>2024</v>
      </c>
      <c r="Q33" s="37">
        <v>2025</v>
      </c>
    </row>
    <row r="34" spans="1:17" x14ac:dyDescent="0.25">
      <c r="A34" t="s">
        <v>21</v>
      </c>
      <c r="B34">
        <v>2.8</v>
      </c>
      <c r="C34">
        <v>3.2</v>
      </c>
      <c r="D34">
        <v>3.1</v>
      </c>
      <c r="E34">
        <v>3.3</v>
      </c>
      <c r="F34">
        <v>3.3</v>
      </c>
      <c r="G34">
        <v>2.9</v>
      </c>
      <c r="H34">
        <v>2.2999999999999998</v>
      </c>
      <c r="I34">
        <v>1.4</v>
      </c>
      <c r="J34">
        <v>1.5</v>
      </c>
      <c r="K34">
        <v>1.4</v>
      </c>
      <c r="L34">
        <v>1.5</v>
      </c>
      <c r="M34">
        <v>1.6</v>
      </c>
      <c r="N34">
        <v>1.8</v>
      </c>
      <c r="O34">
        <v>1.9</v>
      </c>
      <c r="P34">
        <v>2.1</v>
      </c>
      <c r="Q34" s="26" t="s">
        <v>22</v>
      </c>
    </row>
    <row r="35" spans="1:17" x14ac:dyDescent="0.25">
      <c r="A35" t="s">
        <v>23</v>
      </c>
      <c r="B35">
        <v>0.3</v>
      </c>
      <c r="C35">
        <v>0.4</v>
      </c>
      <c r="D35">
        <v>0.3</v>
      </c>
      <c r="E35">
        <v>0.3</v>
      </c>
      <c r="F35">
        <v>0.4</v>
      </c>
      <c r="G35">
        <v>0.1</v>
      </c>
      <c r="H35">
        <v>0.2</v>
      </c>
      <c r="I35">
        <v>0.1</v>
      </c>
      <c r="J35">
        <v>0.2</v>
      </c>
      <c r="K35">
        <v>0.3</v>
      </c>
      <c r="L35">
        <v>0.2</v>
      </c>
      <c r="M35">
        <v>0.1</v>
      </c>
      <c r="N35">
        <v>0.1</v>
      </c>
      <c r="O35">
        <v>0.2</v>
      </c>
      <c r="P35">
        <v>0.4</v>
      </c>
      <c r="Q35">
        <v>0.2</v>
      </c>
    </row>
    <row r="36" spans="1:17" x14ac:dyDescent="0.25">
      <c r="A36" t="s">
        <v>24</v>
      </c>
      <c r="B36">
        <v>6.8</v>
      </c>
      <c r="C36">
        <v>6.5</v>
      </c>
      <c r="D36">
        <v>7.4</v>
      </c>
      <c r="E36">
        <v>7.4</v>
      </c>
      <c r="F36">
        <v>6.7</v>
      </c>
      <c r="G36">
        <v>6.2</v>
      </c>
      <c r="H36">
        <v>5.5</v>
      </c>
      <c r="I36">
        <v>3</v>
      </c>
      <c r="J36">
        <v>3.7</v>
      </c>
      <c r="K36">
        <v>3.5</v>
      </c>
      <c r="L36">
        <v>1.6</v>
      </c>
      <c r="M36">
        <v>2.2999999999999998</v>
      </c>
      <c r="N36">
        <v>1.8</v>
      </c>
      <c r="O36">
        <v>2.9</v>
      </c>
      <c r="P36">
        <v>3.4</v>
      </c>
      <c r="Q36">
        <v>2.5</v>
      </c>
    </row>
    <row r="37" spans="1:17" ht="15.75" thickBot="1" x14ac:dyDescent="0.3">
      <c r="A37" s="37" t="s">
        <v>25</v>
      </c>
      <c r="B37" s="38" t="s">
        <v>22</v>
      </c>
      <c r="C37" s="38" t="s">
        <v>22</v>
      </c>
      <c r="D37" s="38" t="s">
        <v>22</v>
      </c>
      <c r="E37" s="37">
        <v>8.1999999999999993</v>
      </c>
      <c r="F37" s="37">
        <v>7.1</v>
      </c>
      <c r="G37" s="37">
        <v>5.6</v>
      </c>
      <c r="H37" s="37">
        <v>3.9</v>
      </c>
      <c r="I37" s="37">
        <v>4.3</v>
      </c>
      <c r="J37" s="37">
        <v>5.5</v>
      </c>
      <c r="K37" s="37">
        <v>4.5999999999999996</v>
      </c>
      <c r="L37" s="37">
        <v>3.7</v>
      </c>
      <c r="M37" s="37">
        <v>4.9000000000000004</v>
      </c>
      <c r="N37" s="37">
        <v>2.7</v>
      </c>
      <c r="O37" s="37">
        <v>4.5</v>
      </c>
      <c r="P37" s="37">
        <v>5.8</v>
      </c>
      <c r="Q37" s="38" t="s">
        <v>22</v>
      </c>
    </row>
    <row r="41" spans="1:17" x14ac:dyDescent="0.25">
      <c r="A41" s="2" t="s">
        <v>182</v>
      </c>
    </row>
    <row r="42" spans="1:17" x14ac:dyDescent="0.25">
      <c r="A42" s="22" t="s">
        <v>185</v>
      </c>
    </row>
    <row r="44" spans="1:17" ht="15.75" thickBot="1" x14ac:dyDescent="0.3">
      <c r="A44" s="37"/>
      <c r="B44" s="37">
        <v>2010</v>
      </c>
      <c r="C44" s="37">
        <v>2011</v>
      </c>
      <c r="D44" s="37">
        <v>2012</v>
      </c>
      <c r="E44" s="37">
        <v>2013</v>
      </c>
      <c r="F44" s="37">
        <v>2014</v>
      </c>
      <c r="G44" s="37">
        <v>2015</v>
      </c>
      <c r="H44" s="37">
        <v>2016</v>
      </c>
      <c r="I44" s="37">
        <v>2017</v>
      </c>
      <c r="J44" s="37">
        <v>2018</v>
      </c>
      <c r="K44" s="37">
        <v>2019</v>
      </c>
      <c r="L44" s="37">
        <v>2020</v>
      </c>
      <c r="M44" s="37">
        <v>2021</v>
      </c>
      <c r="N44" s="37">
        <v>2022</v>
      </c>
      <c r="O44" s="37">
        <v>2023</v>
      </c>
      <c r="P44" s="37">
        <v>2024</v>
      </c>
      <c r="Q44" s="37">
        <v>2025</v>
      </c>
    </row>
    <row r="45" spans="1:17" x14ac:dyDescent="0.25">
      <c r="A45" t="s">
        <v>21</v>
      </c>
      <c r="B45">
        <v>4</v>
      </c>
      <c r="C45">
        <v>4.3</v>
      </c>
      <c r="D45">
        <v>4.4000000000000004</v>
      </c>
      <c r="E45">
        <v>4.5999999999999996</v>
      </c>
      <c r="F45">
        <v>4.4000000000000004</v>
      </c>
      <c r="G45">
        <v>3.8</v>
      </c>
      <c r="H45">
        <v>3.2</v>
      </c>
      <c r="I45">
        <v>1.9</v>
      </c>
      <c r="J45">
        <v>2.1</v>
      </c>
      <c r="K45">
        <v>2</v>
      </c>
      <c r="L45">
        <v>2.2000000000000002</v>
      </c>
      <c r="M45">
        <v>2.2999999999999998</v>
      </c>
      <c r="N45">
        <v>2.6</v>
      </c>
      <c r="O45">
        <v>2.8</v>
      </c>
      <c r="P45">
        <v>2.8</v>
      </c>
      <c r="Q45" s="26" t="s">
        <v>22</v>
      </c>
    </row>
    <row r="46" spans="1:17" x14ac:dyDescent="0.25">
      <c r="A46" t="s">
        <v>23</v>
      </c>
      <c r="B46">
        <v>0.4</v>
      </c>
      <c r="C46">
        <v>0.5</v>
      </c>
      <c r="D46">
        <v>0.6</v>
      </c>
      <c r="E46">
        <v>0.6</v>
      </c>
      <c r="F46">
        <v>0.6</v>
      </c>
      <c r="G46">
        <v>0</v>
      </c>
      <c r="H46">
        <v>0.2</v>
      </c>
      <c r="I46">
        <v>0.1</v>
      </c>
      <c r="J46">
        <v>0.1</v>
      </c>
      <c r="K46">
        <v>0.1</v>
      </c>
      <c r="L46">
        <v>0.2</v>
      </c>
      <c r="M46">
        <v>0.3</v>
      </c>
      <c r="N46">
        <v>0.4</v>
      </c>
      <c r="O46">
        <v>0.4</v>
      </c>
      <c r="P46">
        <v>0.8</v>
      </c>
      <c r="Q46">
        <v>0.9</v>
      </c>
    </row>
    <row r="47" spans="1:17" x14ac:dyDescent="0.25">
      <c r="A47" t="s">
        <v>24</v>
      </c>
      <c r="B47">
        <v>9.6</v>
      </c>
      <c r="C47">
        <v>9.1999999999999993</v>
      </c>
      <c r="D47">
        <v>10.4</v>
      </c>
      <c r="E47">
        <v>10</v>
      </c>
      <c r="F47">
        <v>8.6999999999999993</v>
      </c>
      <c r="G47">
        <v>8.3000000000000007</v>
      </c>
      <c r="H47">
        <v>7.5</v>
      </c>
      <c r="I47">
        <v>3.5</v>
      </c>
      <c r="J47">
        <v>4.5999999999999996</v>
      </c>
      <c r="K47">
        <v>4.7</v>
      </c>
      <c r="L47">
        <v>2.1</v>
      </c>
      <c r="M47">
        <v>3.1</v>
      </c>
      <c r="N47">
        <v>2.7</v>
      </c>
      <c r="O47">
        <v>4.0999999999999996</v>
      </c>
      <c r="P47">
        <v>4.2</v>
      </c>
      <c r="Q47">
        <v>3.3</v>
      </c>
    </row>
    <row r="48" spans="1:17" ht="15.75" thickBot="1" x14ac:dyDescent="0.3">
      <c r="A48" s="37" t="s">
        <v>25</v>
      </c>
      <c r="B48" s="38" t="s">
        <v>22</v>
      </c>
      <c r="C48" s="38" t="s">
        <v>22</v>
      </c>
      <c r="D48" s="38" t="s">
        <v>22</v>
      </c>
      <c r="E48" s="37">
        <v>9.1999999999999993</v>
      </c>
      <c r="F48" s="37">
        <v>7.6</v>
      </c>
      <c r="G48" s="37">
        <v>7</v>
      </c>
      <c r="H48" s="37">
        <v>5</v>
      </c>
      <c r="I48" s="37">
        <v>5.3</v>
      </c>
      <c r="J48" s="37">
        <v>6.1</v>
      </c>
      <c r="K48" s="37">
        <v>5.2</v>
      </c>
      <c r="L48" s="37">
        <v>4.3</v>
      </c>
      <c r="M48" s="37">
        <v>6.1</v>
      </c>
      <c r="N48" s="37">
        <v>3.9</v>
      </c>
      <c r="O48" s="37">
        <v>5.6</v>
      </c>
      <c r="P48" s="37">
        <v>7.7</v>
      </c>
      <c r="Q48" s="38" t="s">
        <v>22</v>
      </c>
    </row>
    <row r="50" spans="1:9" x14ac:dyDescent="0.25">
      <c r="A50" t="s">
        <v>28</v>
      </c>
    </row>
    <row r="51" spans="1:9" x14ac:dyDescent="0.25">
      <c r="A51" t="s">
        <v>186</v>
      </c>
    </row>
    <row r="53" spans="1:9" x14ac:dyDescent="0.25">
      <c r="A53" s="28" t="s">
        <v>30</v>
      </c>
    </row>
    <row r="54" spans="1:9" x14ac:dyDescent="0.25">
      <c r="A54" t="s">
        <v>31</v>
      </c>
    </row>
    <row r="56" spans="1:9" x14ac:dyDescent="0.25">
      <c r="A56" s="28" t="s">
        <v>32</v>
      </c>
    </row>
    <row r="57" spans="1:9" x14ac:dyDescent="0.25">
      <c r="A57" t="s">
        <v>187</v>
      </c>
    </row>
    <row r="58" spans="1:9" x14ac:dyDescent="0.25">
      <c r="A58" t="s">
        <v>33</v>
      </c>
    </row>
    <row r="63" spans="1:9" x14ac:dyDescent="0.25">
      <c r="A63" s="29" t="s">
        <v>34</v>
      </c>
    </row>
    <row r="64" spans="1:9" x14ac:dyDescent="0.25">
      <c r="A64" s="30" t="s">
        <v>188</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sheetData>
  <mergeCells count="11">
    <mergeCell ref="A12:C12"/>
    <mergeCell ref="B13:C13"/>
    <mergeCell ref="B14:C14"/>
    <mergeCell ref="B15:C15"/>
    <mergeCell ref="A64:I72"/>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00D3"/>
  </sheetPr>
  <dimension ref="A4:D110"/>
  <sheetViews>
    <sheetView workbookViewId="0"/>
  </sheetViews>
  <sheetFormatPr defaultRowHeight="15" x14ac:dyDescent="0.25"/>
  <cols>
    <col min="3" max="3" width="9.7109375" customWidth="1"/>
    <col min="4" max="4" width="118.7109375" customWidth="1"/>
  </cols>
  <sheetData>
    <row r="4" spans="1:4" ht="31.5" x14ac:dyDescent="0.5">
      <c r="C4" s="85" t="s">
        <v>993</v>
      </c>
    </row>
    <row r="6" spans="1:4" ht="15.75" x14ac:dyDescent="0.25">
      <c r="C6" s="97" t="s">
        <v>4</v>
      </c>
      <c r="D6" s="97" t="s">
        <v>994</v>
      </c>
    </row>
    <row r="7" spans="1:4" x14ac:dyDescent="0.25">
      <c r="A7" s="103"/>
      <c r="C7" s="99" t="str">
        <f>HYPERLINK("#01_10!F1", "01_10")</f>
        <v>01_10</v>
      </c>
      <c r="D7" s="98" t="s">
        <v>3</v>
      </c>
    </row>
    <row r="8" spans="1:4" x14ac:dyDescent="0.25">
      <c r="A8" s="104"/>
      <c r="C8" s="99" t="str">
        <f>HYPERLINK("#01_20!F1", "01_20")</f>
        <v>01_20</v>
      </c>
      <c r="D8" s="98" t="s">
        <v>36</v>
      </c>
    </row>
    <row r="9" spans="1:4" x14ac:dyDescent="0.25">
      <c r="A9" s="105"/>
      <c r="C9" s="99" t="str">
        <f>HYPERLINK("#01_31!F1", "01_31")</f>
        <v>01_31</v>
      </c>
      <c r="D9" s="98" t="s">
        <v>47</v>
      </c>
    </row>
    <row r="10" spans="1:4" x14ac:dyDescent="0.25">
      <c r="A10" s="106"/>
      <c r="C10" s="99" t="str">
        <f>HYPERLINK("#01_40!F1", "01_40")</f>
        <v>01_40</v>
      </c>
      <c r="D10" s="98" t="s">
        <v>56</v>
      </c>
    </row>
    <row r="11" spans="1:4" x14ac:dyDescent="0.25">
      <c r="A11" s="107"/>
      <c r="C11" s="99" t="str">
        <f>HYPERLINK("#01_41!F1", "01_41")</f>
        <v>01_41</v>
      </c>
      <c r="D11" s="98" t="s">
        <v>65</v>
      </c>
    </row>
    <row r="12" spans="1:4" x14ac:dyDescent="0.25">
      <c r="A12" s="108"/>
      <c r="C12" s="99" t="str">
        <f>HYPERLINK("#01_50!F1", "01_50")</f>
        <v>01_50</v>
      </c>
      <c r="D12" s="98" t="s">
        <v>72</v>
      </c>
    </row>
    <row r="13" spans="1:4" x14ac:dyDescent="0.25">
      <c r="A13" s="109"/>
      <c r="C13" s="99" t="str">
        <f>HYPERLINK("#02_10!E1", "02_10")</f>
        <v>02_10</v>
      </c>
      <c r="D13" s="98" t="s">
        <v>82</v>
      </c>
    </row>
    <row r="14" spans="1:4" x14ac:dyDescent="0.25">
      <c r="A14" s="110"/>
      <c r="C14" s="99" t="str">
        <f>HYPERLINK("#02_20!E1", "02_20")</f>
        <v>02_20</v>
      </c>
      <c r="D14" s="98" t="s">
        <v>92</v>
      </c>
    </row>
    <row r="15" spans="1:4" x14ac:dyDescent="0.25">
      <c r="A15" s="111"/>
      <c r="C15" s="99" t="str">
        <f>HYPERLINK("#02_30!E1", "02_30")</f>
        <v>02_30</v>
      </c>
      <c r="D15" s="98" t="s">
        <v>101</v>
      </c>
    </row>
    <row r="16" spans="1:4" x14ac:dyDescent="0.25">
      <c r="A16" s="112"/>
      <c r="C16" s="99" t="str">
        <f>HYPERLINK("#02_40!E1", "02_40")</f>
        <v>02_40</v>
      </c>
      <c r="D16" s="98" t="s">
        <v>111</v>
      </c>
    </row>
    <row r="17" spans="1:4" x14ac:dyDescent="0.25">
      <c r="A17" s="113"/>
      <c r="C17" s="99" t="str">
        <f>HYPERLINK("#02_53!E1", "02_53")</f>
        <v>02_53</v>
      </c>
      <c r="D17" s="98" t="s">
        <v>120</v>
      </c>
    </row>
    <row r="18" spans="1:4" x14ac:dyDescent="0.25">
      <c r="A18" s="114"/>
      <c r="C18" s="99" t="str">
        <f>HYPERLINK("#02_60!E1", "02_60")</f>
        <v>02_60</v>
      </c>
      <c r="D18" s="98" t="s">
        <v>131</v>
      </c>
    </row>
    <row r="19" spans="1:4" x14ac:dyDescent="0.25">
      <c r="A19" s="115"/>
      <c r="C19" s="99" t="str">
        <f>HYPERLINK("#03_11!H1", "03_11")</f>
        <v>03_11</v>
      </c>
      <c r="D19" s="98" t="s">
        <v>141</v>
      </c>
    </row>
    <row r="20" spans="1:4" x14ac:dyDescent="0.25">
      <c r="A20" s="116"/>
      <c r="C20" s="99" t="str">
        <f>HYPERLINK("#03_20!H1", "03_20")</f>
        <v>03_20</v>
      </c>
      <c r="D20" s="98" t="s">
        <v>152</v>
      </c>
    </row>
    <row r="21" spans="1:4" x14ac:dyDescent="0.25">
      <c r="A21" s="117"/>
      <c r="C21" s="99" t="str">
        <f>HYPERLINK("#03_30!H1", "03_30")</f>
        <v>03_30</v>
      </c>
      <c r="D21" s="98" t="s">
        <v>161</v>
      </c>
    </row>
    <row r="22" spans="1:4" x14ac:dyDescent="0.25">
      <c r="A22" s="118"/>
      <c r="C22" s="99" t="str">
        <f>HYPERLINK("#03_42!H1", "03_42")</f>
        <v>03_42</v>
      </c>
      <c r="D22" s="98" t="s">
        <v>170</v>
      </c>
    </row>
    <row r="23" spans="1:4" x14ac:dyDescent="0.25">
      <c r="A23" s="119"/>
      <c r="C23" s="99" t="str">
        <f>HYPERLINK("#03_60!H1", "03_60")</f>
        <v>03_60</v>
      </c>
      <c r="D23" s="98" t="s">
        <v>179</v>
      </c>
    </row>
    <row r="24" spans="1:4" x14ac:dyDescent="0.25">
      <c r="C24" s="99" t="str">
        <f>HYPERLINK("#03_70!H1", "03_70")</f>
        <v>03_70</v>
      </c>
      <c r="D24" s="98" t="s">
        <v>189</v>
      </c>
    </row>
    <row r="25" spans="1:4" x14ac:dyDescent="0.25">
      <c r="C25" s="99" t="str">
        <f>HYPERLINK("#04_10!G1", "04_10")</f>
        <v>04_10</v>
      </c>
      <c r="D25" s="98" t="s">
        <v>197</v>
      </c>
    </row>
    <row r="26" spans="1:4" x14ac:dyDescent="0.25">
      <c r="C26" s="99" t="str">
        <f>HYPERLINK("#04_20!G1", "04_20")</f>
        <v>04_20</v>
      </c>
      <c r="D26" s="98" t="s">
        <v>207</v>
      </c>
    </row>
    <row r="27" spans="1:4" x14ac:dyDescent="0.25">
      <c r="C27" s="99" t="str">
        <f>HYPERLINK("#04_31!G1", "04_31")</f>
        <v>04_31</v>
      </c>
      <c r="D27" s="98" t="s">
        <v>217</v>
      </c>
    </row>
    <row r="28" spans="1:4" x14ac:dyDescent="0.25">
      <c r="C28" s="99" t="str">
        <f>HYPERLINK("#04_40!G1", "04_40")</f>
        <v>04_40</v>
      </c>
      <c r="D28" s="98" t="s">
        <v>228</v>
      </c>
    </row>
    <row r="29" spans="1:4" x14ac:dyDescent="0.25">
      <c r="C29" s="99" t="str">
        <f>HYPERLINK("#04_60!G1", "04_60")</f>
        <v>04_60</v>
      </c>
      <c r="D29" s="98" t="s">
        <v>239</v>
      </c>
    </row>
    <row r="30" spans="1:4" x14ac:dyDescent="0.25">
      <c r="C30" s="99" t="str">
        <f>HYPERLINK("#04_70!G1", "04_70")</f>
        <v>04_70</v>
      </c>
      <c r="D30" s="98" t="s">
        <v>248</v>
      </c>
    </row>
    <row r="31" spans="1:4" x14ac:dyDescent="0.25">
      <c r="C31" s="99" t="str">
        <f>HYPERLINK("#05_11!G1", "05_11")</f>
        <v>05_11</v>
      </c>
      <c r="D31" s="98" t="s">
        <v>259</v>
      </c>
    </row>
    <row r="32" spans="1:4" x14ac:dyDescent="0.25">
      <c r="C32" s="99" t="str">
        <f>HYPERLINK("#05_20!G1", "05_20")</f>
        <v>05_20</v>
      </c>
      <c r="D32" s="98" t="s">
        <v>270</v>
      </c>
    </row>
    <row r="33" spans="3:4" x14ac:dyDescent="0.25">
      <c r="C33" s="99" t="str">
        <f>HYPERLINK("#05_30!G1", "05_30")</f>
        <v>05_30</v>
      </c>
      <c r="D33" s="98" t="s">
        <v>277</v>
      </c>
    </row>
    <row r="34" spans="3:4" x14ac:dyDescent="0.25">
      <c r="C34" s="99" t="str">
        <f>HYPERLINK("#05_40!G1", "05_40")</f>
        <v>05_40</v>
      </c>
      <c r="D34" s="98" t="s">
        <v>288</v>
      </c>
    </row>
    <row r="35" spans="3:4" x14ac:dyDescent="0.25">
      <c r="C35" s="99" t="str">
        <f>HYPERLINK("#05_50!G1", "05_50")</f>
        <v>05_50</v>
      </c>
      <c r="D35" s="98" t="s">
        <v>300</v>
      </c>
    </row>
    <row r="36" spans="3:4" x14ac:dyDescent="0.25">
      <c r="C36" s="99" t="str">
        <f>HYPERLINK("#05_61!G1", "05_61")</f>
        <v>05_61</v>
      </c>
      <c r="D36" s="98" t="s">
        <v>309</v>
      </c>
    </row>
    <row r="37" spans="3:4" x14ac:dyDescent="0.25">
      <c r="C37" s="99" t="str">
        <f>HYPERLINK("#06_10!K1", "06_10")</f>
        <v>06_10</v>
      </c>
      <c r="D37" s="98" t="s">
        <v>320</v>
      </c>
    </row>
    <row r="38" spans="3:4" x14ac:dyDescent="0.25">
      <c r="C38" s="99" t="str">
        <f>HYPERLINK("#06_20!K1", "06_20")</f>
        <v>06_20</v>
      </c>
      <c r="D38" s="98" t="s">
        <v>329</v>
      </c>
    </row>
    <row r="39" spans="3:4" x14ac:dyDescent="0.25">
      <c r="C39" s="99" t="str">
        <f>HYPERLINK("#06_30!K1", "06_30")</f>
        <v>06_30</v>
      </c>
      <c r="D39" s="98" t="s">
        <v>337</v>
      </c>
    </row>
    <row r="40" spans="3:4" x14ac:dyDescent="0.25">
      <c r="C40" s="99" t="str">
        <f>HYPERLINK("#06_40!K1", "06_40")</f>
        <v>06_40</v>
      </c>
      <c r="D40" s="98" t="s">
        <v>343</v>
      </c>
    </row>
    <row r="41" spans="3:4" x14ac:dyDescent="0.25">
      <c r="C41" s="99" t="str">
        <f>HYPERLINK("#06_50!K1", "06_50")</f>
        <v>06_50</v>
      </c>
      <c r="D41" s="98" t="s">
        <v>350</v>
      </c>
    </row>
    <row r="42" spans="3:4" x14ac:dyDescent="0.25">
      <c r="C42" s="99" t="str">
        <f>HYPERLINK("#06_60!K1", "06_60")</f>
        <v>06_60</v>
      </c>
      <c r="D42" s="98" t="s">
        <v>357</v>
      </c>
    </row>
    <row r="43" spans="3:4" x14ac:dyDescent="0.25">
      <c r="C43" s="99" t="str">
        <f>HYPERLINK("#07_10!J1", "07_10")</f>
        <v>07_10</v>
      </c>
      <c r="D43" s="98" t="s">
        <v>364</v>
      </c>
    </row>
    <row r="44" spans="3:4" x14ac:dyDescent="0.25">
      <c r="C44" s="99" t="str">
        <f>HYPERLINK("#07_11!J1", "07_11")</f>
        <v>07_11</v>
      </c>
      <c r="D44" s="98" t="s">
        <v>374</v>
      </c>
    </row>
    <row r="45" spans="3:4" x14ac:dyDescent="0.25">
      <c r="C45" s="99" t="str">
        <f>HYPERLINK("#07_20!J1", "07_20")</f>
        <v>07_20</v>
      </c>
      <c r="D45" s="98" t="s">
        <v>382</v>
      </c>
    </row>
    <row r="46" spans="3:4" x14ac:dyDescent="0.25">
      <c r="C46" s="99" t="str">
        <f>HYPERLINK("#07_30!J1", "07_30")</f>
        <v>07_30</v>
      </c>
      <c r="D46" s="98" t="s">
        <v>388</v>
      </c>
    </row>
    <row r="47" spans="3:4" x14ac:dyDescent="0.25">
      <c r="C47" s="99" t="str">
        <f>HYPERLINK("#07_40!J1", "07_40")</f>
        <v>07_40</v>
      </c>
      <c r="D47" s="98" t="s">
        <v>395</v>
      </c>
    </row>
    <row r="48" spans="3:4" x14ac:dyDescent="0.25">
      <c r="C48" s="99" t="str">
        <f>HYPERLINK("#07_50!J1", "07_50")</f>
        <v>07_50</v>
      </c>
      <c r="D48" s="98" t="s">
        <v>406</v>
      </c>
    </row>
    <row r="49" spans="3:4" x14ac:dyDescent="0.25">
      <c r="C49" s="99" t="str">
        <f>HYPERLINK("#07_60!J1", "07_60")</f>
        <v>07_60</v>
      </c>
      <c r="D49" s="98" t="s">
        <v>416</v>
      </c>
    </row>
    <row r="50" spans="3:4" x14ac:dyDescent="0.25">
      <c r="C50" s="99" t="str">
        <f>HYPERLINK("#08_10!J1", "08_10")</f>
        <v>08_10</v>
      </c>
      <c r="D50" s="98" t="s">
        <v>426</v>
      </c>
    </row>
    <row r="51" spans="3:4" x14ac:dyDescent="0.25">
      <c r="C51" s="99" t="str">
        <f>HYPERLINK("#08_11!J1", "08_11")</f>
        <v>08_11</v>
      </c>
      <c r="D51" s="98" t="s">
        <v>434</v>
      </c>
    </row>
    <row r="52" spans="3:4" x14ac:dyDescent="0.25">
      <c r="C52" s="99" t="str">
        <f>HYPERLINK("#08_20!J1", "08_20")</f>
        <v>08_20</v>
      </c>
      <c r="D52" s="98" t="s">
        <v>444</v>
      </c>
    </row>
    <row r="53" spans="3:4" x14ac:dyDescent="0.25">
      <c r="C53" s="99" t="str">
        <f>HYPERLINK("#08_30!J1", "08_30")</f>
        <v>08_30</v>
      </c>
      <c r="D53" s="98" t="s">
        <v>454</v>
      </c>
    </row>
    <row r="54" spans="3:4" x14ac:dyDescent="0.25">
      <c r="C54" s="99" t="str">
        <f>HYPERLINK("#08_40!J1", "08_40")</f>
        <v>08_40</v>
      </c>
      <c r="D54" s="98" t="s">
        <v>465</v>
      </c>
    </row>
    <row r="55" spans="3:4" x14ac:dyDescent="0.25">
      <c r="C55" s="99" t="str">
        <f>HYPERLINK("#08_60!J1", "08_60")</f>
        <v>08_60</v>
      </c>
      <c r="D55" s="98" t="s">
        <v>474</v>
      </c>
    </row>
    <row r="56" spans="3:4" x14ac:dyDescent="0.25">
      <c r="C56" s="99" t="str">
        <f>HYPERLINK("#09_10!K1", "09_10")</f>
        <v>09_10</v>
      </c>
      <c r="D56" s="98" t="s">
        <v>484</v>
      </c>
    </row>
    <row r="57" spans="3:4" x14ac:dyDescent="0.25">
      <c r="C57" s="99" t="str">
        <f>HYPERLINK("#09_30!K1", "09_30")</f>
        <v>09_30</v>
      </c>
      <c r="D57" s="98" t="s">
        <v>498</v>
      </c>
    </row>
    <row r="58" spans="3:4" x14ac:dyDescent="0.25">
      <c r="C58" s="99" t="str">
        <f>HYPERLINK("#09_40!K1", "09_40")</f>
        <v>09_40</v>
      </c>
      <c r="D58" s="98" t="s">
        <v>509</v>
      </c>
    </row>
    <row r="59" spans="3:4" x14ac:dyDescent="0.25">
      <c r="C59" s="99" t="str">
        <f>HYPERLINK("#09_50!K1", "09_50")</f>
        <v>09_50</v>
      </c>
      <c r="D59" s="98" t="s">
        <v>519</v>
      </c>
    </row>
    <row r="60" spans="3:4" x14ac:dyDescent="0.25">
      <c r="C60" s="99" t="str">
        <f>HYPERLINK("#09_60!K1", "09_60")</f>
        <v>09_60</v>
      </c>
      <c r="D60" s="98" t="s">
        <v>528</v>
      </c>
    </row>
    <row r="61" spans="3:4" x14ac:dyDescent="0.25">
      <c r="C61" s="99" t="str">
        <f>HYPERLINK("#09_70!K1", "09_70")</f>
        <v>09_70</v>
      </c>
      <c r="D61" s="98" t="s">
        <v>537</v>
      </c>
    </row>
    <row r="62" spans="3:4" x14ac:dyDescent="0.25">
      <c r="C62" s="99" t="str">
        <f>HYPERLINK("#10_10!G1", "10_10")</f>
        <v>10_10</v>
      </c>
      <c r="D62" s="98" t="s">
        <v>546</v>
      </c>
    </row>
    <row r="63" spans="3:4" x14ac:dyDescent="0.25">
      <c r="C63" s="99" t="str">
        <f>HYPERLINK("#10_20!G1", "10_20")</f>
        <v>10_20</v>
      </c>
      <c r="D63" s="98" t="s">
        <v>556</v>
      </c>
    </row>
    <row r="64" spans="3:4" x14ac:dyDescent="0.25">
      <c r="C64" s="99" t="str">
        <f>HYPERLINK("#10_30!G1", "10_30")</f>
        <v>10_30</v>
      </c>
      <c r="D64" s="98" t="s">
        <v>562</v>
      </c>
    </row>
    <row r="65" spans="3:4" x14ac:dyDescent="0.25">
      <c r="C65" s="99" t="str">
        <f>HYPERLINK("#10_41!G1", "10_41")</f>
        <v>10_41</v>
      </c>
      <c r="D65" s="98" t="s">
        <v>569</v>
      </c>
    </row>
    <row r="66" spans="3:4" x14ac:dyDescent="0.25">
      <c r="C66" s="99" t="str">
        <f>HYPERLINK("#10_50!G1", "10_50")</f>
        <v>10_50</v>
      </c>
      <c r="D66" s="98" t="s">
        <v>575</v>
      </c>
    </row>
    <row r="67" spans="3:4" x14ac:dyDescent="0.25">
      <c r="C67" s="99" t="str">
        <f>HYPERLINK("#10_60!G1", "10_60")</f>
        <v>10_60</v>
      </c>
      <c r="D67" s="98" t="s">
        <v>582</v>
      </c>
    </row>
    <row r="68" spans="3:4" x14ac:dyDescent="0.25">
      <c r="C68" s="99" t="str">
        <f>HYPERLINK("#11_11!I1", "11_11")</f>
        <v>11_11</v>
      </c>
      <c r="D68" s="98" t="s">
        <v>592</v>
      </c>
    </row>
    <row r="69" spans="3:4" x14ac:dyDescent="0.25">
      <c r="C69" s="99" t="str">
        <f>HYPERLINK("#11_20!I1", "11_20")</f>
        <v>11_20</v>
      </c>
      <c r="D69" s="98" t="s">
        <v>601</v>
      </c>
    </row>
    <row r="70" spans="3:4" x14ac:dyDescent="0.25">
      <c r="C70" s="99" t="str">
        <f>HYPERLINK("#11_32!I1", "11_32")</f>
        <v>11_32</v>
      </c>
      <c r="D70" s="98" t="s">
        <v>607</v>
      </c>
    </row>
    <row r="71" spans="3:4" x14ac:dyDescent="0.25">
      <c r="C71" s="99" t="str">
        <f>HYPERLINK("#11_40!I1", "11_40")</f>
        <v>11_40</v>
      </c>
      <c r="D71" s="98" t="s">
        <v>615</v>
      </c>
    </row>
    <row r="72" spans="3:4" x14ac:dyDescent="0.25">
      <c r="C72" s="99" t="str">
        <f>HYPERLINK("#11_52!I1", "11_52")</f>
        <v>11_52</v>
      </c>
      <c r="D72" s="98" t="s">
        <v>629</v>
      </c>
    </row>
    <row r="73" spans="3:4" x14ac:dyDescent="0.25">
      <c r="C73" s="99" t="str">
        <f>HYPERLINK("#11_60!I1", "11_60")</f>
        <v>11_60</v>
      </c>
      <c r="D73" s="98" t="s">
        <v>638</v>
      </c>
    </row>
    <row r="74" spans="3:4" x14ac:dyDescent="0.25">
      <c r="C74" s="99" t="str">
        <f>HYPERLINK("#12_10!K1", "12_10")</f>
        <v>12_10</v>
      </c>
      <c r="D74" s="98" t="s">
        <v>646</v>
      </c>
    </row>
    <row r="75" spans="3:4" x14ac:dyDescent="0.25">
      <c r="C75" s="99" t="str">
        <f>HYPERLINK("#12_21!K1", "12_21")</f>
        <v>12_21</v>
      </c>
      <c r="D75" s="98" t="s">
        <v>657</v>
      </c>
    </row>
    <row r="76" spans="3:4" x14ac:dyDescent="0.25">
      <c r="C76" s="99" t="str">
        <f>HYPERLINK("#12_31!K1", "12_31")</f>
        <v>12_31</v>
      </c>
      <c r="D76" s="98" t="s">
        <v>665</v>
      </c>
    </row>
    <row r="77" spans="3:4" x14ac:dyDescent="0.25">
      <c r="C77" s="99" t="str">
        <f>HYPERLINK("#12_41!K1", "12_41")</f>
        <v>12_41</v>
      </c>
      <c r="D77" s="98" t="s">
        <v>674</v>
      </c>
    </row>
    <row r="78" spans="3:4" x14ac:dyDescent="0.25">
      <c r="C78" s="99" t="str">
        <f>HYPERLINK("#12_51!K1", "12_51")</f>
        <v>12_51</v>
      </c>
      <c r="D78" s="98" t="s">
        <v>681</v>
      </c>
    </row>
    <row r="79" spans="3:4" x14ac:dyDescent="0.25">
      <c r="C79" s="99" t="str">
        <f>HYPERLINK("#12_61!K1", "12_61")</f>
        <v>12_61</v>
      </c>
      <c r="D79" s="98" t="s">
        <v>691</v>
      </c>
    </row>
    <row r="80" spans="3:4" x14ac:dyDescent="0.25">
      <c r="C80" s="99" t="str">
        <f>HYPERLINK("#13_10!F1", "13_10")</f>
        <v>13_10</v>
      </c>
      <c r="D80" s="98" t="s">
        <v>701</v>
      </c>
    </row>
    <row r="81" spans="3:4" x14ac:dyDescent="0.25">
      <c r="C81" s="99" t="str">
        <f>HYPERLINK("#13_21!F1", "13_21")</f>
        <v>13_21</v>
      </c>
      <c r="D81" s="98" t="s">
        <v>712</v>
      </c>
    </row>
    <row r="82" spans="3:4" x14ac:dyDescent="0.25">
      <c r="C82" s="99" t="str">
        <f>HYPERLINK("#13_31!F1", "13_31")</f>
        <v>13_31</v>
      </c>
      <c r="D82" s="98" t="s">
        <v>721</v>
      </c>
    </row>
    <row r="83" spans="3:4" x14ac:dyDescent="0.25">
      <c r="C83" s="99" t="str">
        <f>HYPERLINK("#13_40!F1", "13_40")</f>
        <v>13_40</v>
      </c>
      <c r="D83" s="98" t="s">
        <v>729</v>
      </c>
    </row>
    <row r="84" spans="3:4" x14ac:dyDescent="0.25">
      <c r="C84" s="99" t="str">
        <f>HYPERLINK("#13_50!F1", "13_50")</f>
        <v>13_50</v>
      </c>
      <c r="D84" s="98" t="s">
        <v>738</v>
      </c>
    </row>
    <row r="85" spans="3:4" x14ac:dyDescent="0.25">
      <c r="C85" s="99" t="str">
        <f>HYPERLINK("#13_70!F1", "13_70")</f>
        <v>13_70</v>
      </c>
      <c r="D85" s="98" t="s">
        <v>744</v>
      </c>
    </row>
    <row r="86" spans="3:4" x14ac:dyDescent="0.25">
      <c r="C86" s="99" t="str">
        <f>HYPERLINK("#14_10!F1", "14_10")</f>
        <v>14_10</v>
      </c>
      <c r="D86" s="98" t="s">
        <v>755</v>
      </c>
    </row>
    <row r="87" spans="3:4" x14ac:dyDescent="0.25">
      <c r="C87" s="99" t="str">
        <f>HYPERLINK("#14_21!F1", "14_21")</f>
        <v>14_21</v>
      </c>
      <c r="D87" s="98" t="s">
        <v>765</v>
      </c>
    </row>
    <row r="88" spans="3:4" x14ac:dyDescent="0.25">
      <c r="C88" s="99" t="str">
        <f>HYPERLINK("#14_30!F1", "14_30")</f>
        <v>14_30</v>
      </c>
      <c r="D88" s="98" t="s">
        <v>775</v>
      </c>
    </row>
    <row r="89" spans="3:4" x14ac:dyDescent="0.25">
      <c r="C89" s="99" t="str">
        <f>HYPERLINK("#14_40!F1", "14_40")</f>
        <v>14_40</v>
      </c>
      <c r="D89" s="98" t="s">
        <v>785</v>
      </c>
    </row>
    <row r="90" spans="3:4" x14ac:dyDescent="0.25">
      <c r="C90" s="99" t="str">
        <f>HYPERLINK("#14_51!F1", "14_51")</f>
        <v>14_51</v>
      </c>
      <c r="D90" s="98" t="s">
        <v>799</v>
      </c>
    </row>
    <row r="91" spans="3:4" x14ac:dyDescent="0.25">
      <c r="C91" s="99" t="str">
        <f>HYPERLINK("#14_60!F1", "14_60")</f>
        <v>14_60</v>
      </c>
      <c r="D91" s="98" t="s">
        <v>809</v>
      </c>
    </row>
    <row r="92" spans="3:4" x14ac:dyDescent="0.25">
      <c r="C92" s="99" t="str">
        <f>HYPERLINK("#15_11!E1", "15_11")</f>
        <v>15_11</v>
      </c>
      <c r="D92" s="98" t="s">
        <v>819</v>
      </c>
    </row>
    <row r="93" spans="3:4" x14ac:dyDescent="0.25">
      <c r="C93" s="99" t="str">
        <f>HYPERLINK("#15_20!E1", "15_20")</f>
        <v>15_20</v>
      </c>
      <c r="D93" s="98" t="s">
        <v>827</v>
      </c>
    </row>
    <row r="94" spans="3:4" x14ac:dyDescent="0.25">
      <c r="C94" s="99" t="str">
        <f>HYPERLINK("#15_42!E1", "15_42")</f>
        <v>15_42</v>
      </c>
      <c r="D94" s="98" t="s">
        <v>836</v>
      </c>
    </row>
    <row r="95" spans="3:4" x14ac:dyDescent="0.25">
      <c r="C95" s="99" t="str">
        <f>HYPERLINK("#15_50!E1", "15_50")</f>
        <v>15_50</v>
      </c>
      <c r="D95" s="98" t="s">
        <v>843</v>
      </c>
    </row>
    <row r="96" spans="3:4" x14ac:dyDescent="0.25">
      <c r="C96" s="99" t="str">
        <f>HYPERLINK("#15_60!E1", "15_60")</f>
        <v>15_60</v>
      </c>
      <c r="D96" s="98" t="s">
        <v>852</v>
      </c>
    </row>
    <row r="97" spans="3:4" x14ac:dyDescent="0.25">
      <c r="C97" s="99" t="str">
        <f>HYPERLINK("#15_61!E1", "15_61")</f>
        <v>15_61</v>
      </c>
      <c r="D97" s="98" t="s">
        <v>865</v>
      </c>
    </row>
    <row r="98" spans="3:4" x14ac:dyDescent="0.25">
      <c r="C98" s="99" t="str">
        <f>HYPERLINK("#16_10!J1", "16_10")</f>
        <v>16_10</v>
      </c>
      <c r="D98" s="98" t="s">
        <v>876</v>
      </c>
    </row>
    <row r="99" spans="3:4" x14ac:dyDescent="0.25">
      <c r="C99" s="99" t="str">
        <f>HYPERLINK("#16_20!J1", "16_20")</f>
        <v>16_20</v>
      </c>
      <c r="D99" s="98" t="s">
        <v>885</v>
      </c>
    </row>
    <row r="100" spans="3:4" x14ac:dyDescent="0.25">
      <c r="C100" s="99" t="str">
        <f>HYPERLINK("#16_30!J1", "16_30")</f>
        <v>16_30</v>
      </c>
      <c r="D100" s="98" t="s">
        <v>891</v>
      </c>
    </row>
    <row r="101" spans="3:4" x14ac:dyDescent="0.25">
      <c r="C101" s="99" t="str">
        <f>HYPERLINK("#16_40!J1", "16_40")</f>
        <v>16_40</v>
      </c>
      <c r="D101" s="98" t="s">
        <v>898</v>
      </c>
    </row>
    <row r="102" spans="3:4" x14ac:dyDescent="0.25">
      <c r="C102" s="99" t="str">
        <f>HYPERLINK("#16_50!J1", "16_50")</f>
        <v>16_50</v>
      </c>
      <c r="D102" s="98" t="s">
        <v>912</v>
      </c>
    </row>
    <row r="103" spans="3:4" x14ac:dyDescent="0.25">
      <c r="C103" s="99" t="str">
        <f>HYPERLINK("#16_70!J1", "16_70")</f>
        <v>16_70</v>
      </c>
      <c r="D103" s="98" t="s">
        <v>919</v>
      </c>
    </row>
    <row r="104" spans="3:4" x14ac:dyDescent="0.25">
      <c r="C104" s="99" t="str">
        <f>HYPERLINK("#17_10!H1", "17_10")</f>
        <v>17_10</v>
      </c>
      <c r="D104" s="98" t="s">
        <v>929</v>
      </c>
    </row>
    <row r="105" spans="3:4" x14ac:dyDescent="0.25">
      <c r="C105" s="99" t="str">
        <f>HYPERLINK("#17_20!H1", "17_20")</f>
        <v>17_20</v>
      </c>
      <c r="D105" s="98" t="s">
        <v>939</v>
      </c>
    </row>
    <row r="106" spans="3:4" x14ac:dyDescent="0.25">
      <c r="C106" s="99" t="str">
        <f>HYPERLINK("#17_31!H1", "17_31")</f>
        <v>17_31</v>
      </c>
      <c r="D106" s="98" t="s">
        <v>951</v>
      </c>
    </row>
    <row r="107" spans="3:4" x14ac:dyDescent="0.25">
      <c r="C107" s="99" t="str">
        <f>HYPERLINK("#17_40!H1", "17_40")</f>
        <v>17_40</v>
      </c>
      <c r="D107" s="98" t="s">
        <v>958</v>
      </c>
    </row>
    <row r="108" spans="3:4" x14ac:dyDescent="0.25">
      <c r="C108" s="99" t="str">
        <f>HYPERLINK("#17_50!H1", "17_50")</f>
        <v>17_50</v>
      </c>
      <c r="D108" s="98" t="s">
        <v>966</v>
      </c>
    </row>
    <row r="109" spans="3:4" x14ac:dyDescent="0.25">
      <c r="C109" s="100" t="str">
        <f>HYPERLINK("#17_60!H1", "17_60")</f>
        <v>17_60</v>
      </c>
      <c r="D109" s="101" t="s">
        <v>973</v>
      </c>
    </row>
    <row r="110" spans="3:4" x14ac:dyDescent="0.25">
      <c r="C110" s="102" t="str">
        <f>HYPERLINK("#'SUMMARY STATISTICS'!A1", "STAT")</f>
        <v>STAT</v>
      </c>
      <c r="D110" s="23" t="s">
        <v>995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C9F38"/>
  </sheetPr>
  <dimension ref="A1:M41"/>
  <sheetViews>
    <sheetView workbookViewId="0">
      <selection activeCell="H1" sqref="H1"/>
    </sheetView>
  </sheetViews>
  <sheetFormatPr defaultRowHeight="15" x14ac:dyDescent="0.25"/>
  <cols>
    <col min="1" max="1" width="15.7109375" customWidth="1"/>
  </cols>
  <sheetData>
    <row r="1" spans="1:7" ht="23.25" x14ac:dyDescent="0.35">
      <c r="A1" s="36" t="s">
        <v>140</v>
      </c>
    </row>
    <row r="2" spans="1:7" x14ac:dyDescent="0.25">
      <c r="A2" s="4" t="str">
        <f>HYPERLINK("#CONTENTS!A1", "CONTENTS")</f>
        <v>CONTENTS</v>
      </c>
    </row>
    <row r="5" spans="1:7" x14ac:dyDescent="0.25">
      <c r="A5" s="5" t="s">
        <v>1</v>
      </c>
      <c r="B5" s="6"/>
      <c r="C5" s="6"/>
      <c r="D5" s="6"/>
      <c r="E5" s="6"/>
      <c r="F5" s="6"/>
      <c r="G5" s="7"/>
    </row>
    <row r="6" spans="1:7" ht="30" customHeight="1" x14ac:dyDescent="0.25">
      <c r="A6" s="11" t="s">
        <v>2</v>
      </c>
      <c r="B6" s="8" t="s">
        <v>189</v>
      </c>
      <c r="C6" s="8"/>
      <c r="D6" s="8"/>
      <c r="E6" s="8"/>
      <c r="F6" s="8"/>
      <c r="G6" s="8"/>
    </row>
    <row r="7" spans="1:7" x14ac:dyDescent="0.25">
      <c r="A7" s="12" t="s">
        <v>4</v>
      </c>
      <c r="B7" s="9" t="s">
        <v>190</v>
      </c>
      <c r="C7" s="9"/>
      <c r="D7" s="9"/>
      <c r="E7" s="9"/>
      <c r="F7" s="9"/>
      <c r="G7" s="9"/>
    </row>
    <row r="8" spans="1:7" x14ac:dyDescent="0.25">
      <c r="A8" s="12" t="s">
        <v>6</v>
      </c>
      <c r="B8" s="10" t="s">
        <v>191</v>
      </c>
      <c r="C8" s="9"/>
      <c r="D8" s="9"/>
      <c r="E8" s="9"/>
      <c r="F8" s="9"/>
      <c r="G8" s="9"/>
    </row>
    <row r="9" spans="1:7" x14ac:dyDescent="0.25">
      <c r="A9" s="12" t="s">
        <v>8</v>
      </c>
      <c r="B9" s="10" t="s">
        <v>9</v>
      </c>
      <c r="C9" s="9"/>
      <c r="D9" s="9"/>
      <c r="E9" s="9"/>
      <c r="F9" s="9"/>
      <c r="G9" s="9"/>
    </row>
    <row r="10" spans="1:7" x14ac:dyDescent="0.25">
      <c r="A10" s="13" t="s">
        <v>10</v>
      </c>
      <c r="B10" s="14" t="s">
        <v>11</v>
      </c>
      <c r="C10" s="15"/>
      <c r="D10" s="15"/>
      <c r="E10" s="15"/>
      <c r="F10" s="15"/>
      <c r="G10" s="15"/>
    </row>
    <row r="12" spans="1:7" x14ac:dyDescent="0.25">
      <c r="A12" s="5" t="s">
        <v>12</v>
      </c>
      <c r="B12" s="6"/>
      <c r="C12" s="6"/>
      <c r="D12" s="7"/>
    </row>
    <row r="13" spans="1:7" x14ac:dyDescent="0.25">
      <c r="A13" s="20" t="s">
        <v>13</v>
      </c>
      <c r="B13" s="17" t="s">
        <v>14</v>
      </c>
      <c r="C13" s="17"/>
      <c r="D13" s="17"/>
    </row>
    <row r="14" spans="1:7" x14ac:dyDescent="0.25">
      <c r="A14" s="12" t="s">
        <v>15</v>
      </c>
      <c r="B14" s="9" t="s">
        <v>192</v>
      </c>
      <c r="C14" s="9"/>
      <c r="D14" s="9"/>
    </row>
    <row r="15" spans="1:7" x14ac:dyDescent="0.25">
      <c r="A15" s="13" t="s">
        <v>17</v>
      </c>
      <c r="B15" s="19" t="s">
        <v>18</v>
      </c>
      <c r="C15" s="19"/>
      <c r="D15" s="19"/>
    </row>
    <row r="19" spans="1:13" x14ac:dyDescent="0.25">
      <c r="A19" s="2" t="s">
        <v>193</v>
      </c>
    </row>
    <row r="20" spans="1:13" x14ac:dyDescent="0.25">
      <c r="A20" s="22" t="s">
        <v>135</v>
      </c>
    </row>
    <row r="22" spans="1:13" ht="15.75" thickBot="1" x14ac:dyDescent="0.3">
      <c r="A22" s="37"/>
      <c r="B22" s="37">
        <v>2013</v>
      </c>
      <c r="C22" s="37">
        <v>2014</v>
      </c>
      <c r="D22" s="37">
        <v>2015</v>
      </c>
      <c r="E22" s="37">
        <v>2016</v>
      </c>
      <c r="F22" s="37">
        <v>2017</v>
      </c>
      <c r="G22" s="37">
        <v>2018</v>
      </c>
      <c r="H22" s="37">
        <v>2019</v>
      </c>
      <c r="I22" s="37">
        <v>2020</v>
      </c>
      <c r="J22" s="37">
        <v>2021</v>
      </c>
      <c r="K22" s="37">
        <v>2022</v>
      </c>
      <c r="L22" s="37">
        <v>2023</v>
      </c>
      <c r="M22" s="37">
        <v>2024</v>
      </c>
    </row>
    <row r="23" spans="1:13" x14ac:dyDescent="0.25">
      <c r="A23" t="s">
        <v>21</v>
      </c>
      <c r="B23">
        <v>21.6</v>
      </c>
      <c r="C23">
        <v>21.1</v>
      </c>
      <c r="D23">
        <v>21.7</v>
      </c>
      <c r="E23">
        <v>20.9</v>
      </c>
      <c r="F23">
        <v>20.399999999999999</v>
      </c>
      <c r="G23">
        <v>20.2</v>
      </c>
      <c r="H23">
        <v>19.899999999999999</v>
      </c>
      <c r="I23">
        <v>16.399999999999999</v>
      </c>
      <c r="J23">
        <v>16.399999999999999</v>
      </c>
      <c r="K23">
        <v>19.399999999999999</v>
      </c>
      <c r="L23">
        <v>20</v>
      </c>
      <c r="M23">
        <v>20.3</v>
      </c>
    </row>
    <row r="24" spans="1:13" x14ac:dyDescent="0.25">
      <c r="A24" t="s">
        <v>23</v>
      </c>
      <c r="B24">
        <v>10.5</v>
      </c>
      <c r="C24">
        <v>10.3</v>
      </c>
      <c r="D24">
        <v>10.4</v>
      </c>
      <c r="E24">
        <v>10.1</v>
      </c>
      <c r="F24">
        <v>9.8000000000000007</v>
      </c>
      <c r="G24">
        <v>9.6999999999999993</v>
      </c>
      <c r="H24">
        <v>9.5</v>
      </c>
      <c r="I24">
        <v>8.5</v>
      </c>
      <c r="J24">
        <v>8.3000000000000007</v>
      </c>
      <c r="K24">
        <v>9.1</v>
      </c>
      <c r="L24">
        <v>9.6</v>
      </c>
      <c r="M24">
        <v>9.8000000000000007</v>
      </c>
    </row>
    <row r="25" spans="1:13" ht="15.75" thickBot="1" x14ac:dyDescent="0.3">
      <c r="A25" s="37" t="s">
        <v>24</v>
      </c>
      <c r="B25" s="38" t="s">
        <v>22</v>
      </c>
      <c r="C25" s="37">
        <v>21.2</v>
      </c>
      <c r="D25" s="37">
        <v>24.1</v>
      </c>
      <c r="E25" s="37">
        <v>22</v>
      </c>
      <c r="F25" s="37">
        <v>25.4</v>
      </c>
      <c r="G25" s="37">
        <v>24.4</v>
      </c>
      <c r="H25" s="37">
        <v>23.6</v>
      </c>
      <c r="I25" s="37">
        <v>18.5</v>
      </c>
      <c r="J25" s="37">
        <v>20.2</v>
      </c>
      <c r="K25" s="37">
        <v>23.6</v>
      </c>
      <c r="L25" s="37">
        <v>23.2</v>
      </c>
      <c r="M25" s="37">
        <v>22.6</v>
      </c>
    </row>
    <row r="27" spans="1:13" x14ac:dyDescent="0.25">
      <c r="A27" t="s">
        <v>127</v>
      </c>
    </row>
    <row r="28" spans="1:13" x14ac:dyDescent="0.25">
      <c r="A28" t="s">
        <v>194</v>
      </c>
    </row>
    <row r="30" spans="1:13" x14ac:dyDescent="0.25">
      <c r="A30" s="28" t="s">
        <v>30</v>
      </c>
    </row>
    <row r="31" spans="1:13" x14ac:dyDescent="0.25">
      <c r="A31" t="s">
        <v>31</v>
      </c>
    </row>
    <row r="36" spans="1:9" x14ac:dyDescent="0.25">
      <c r="A36" s="29" t="s">
        <v>34</v>
      </c>
    </row>
    <row r="37" spans="1:9" x14ac:dyDescent="0.25">
      <c r="A37" s="30" t="s">
        <v>195</v>
      </c>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sheetData>
  <mergeCells count="11">
    <mergeCell ref="A12:D12"/>
    <mergeCell ref="B13:D13"/>
    <mergeCell ref="B14:D14"/>
    <mergeCell ref="B15:D15"/>
    <mergeCell ref="A37:I41"/>
    <mergeCell ref="A5:G5"/>
    <mergeCell ref="B6:G6"/>
    <mergeCell ref="B7:G7"/>
    <mergeCell ref="B8:G8"/>
    <mergeCell ref="B9:G9"/>
    <mergeCell ref="B10:G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192D"/>
  </sheetPr>
  <dimension ref="A1:P64"/>
  <sheetViews>
    <sheetView workbookViewId="0">
      <selection activeCell="G1" sqref="G1"/>
    </sheetView>
  </sheetViews>
  <sheetFormatPr defaultRowHeight="15" x14ac:dyDescent="0.25"/>
  <cols>
    <col min="1" max="1" width="15.7109375" customWidth="1"/>
  </cols>
  <sheetData>
    <row r="1" spans="1:5" ht="23.25" x14ac:dyDescent="0.35">
      <c r="A1" s="39" t="s">
        <v>196</v>
      </c>
    </row>
    <row r="2" spans="1:5" x14ac:dyDescent="0.25">
      <c r="A2" s="4" t="str">
        <f>HYPERLINK("#CONTENTS!A1", "CONTENTS")</f>
        <v>CONTENTS</v>
      </c>
    </row>
    <row r="5" spans="1:5" x14ac:dyDescent="0.25">
      <c r="A5" s="5" t="s">
        <v>1</v>
      </c>
      <c r="B5" s="6"/>
      <c r="C5" s="6"/>
      <c r="D5" s="6"/>
      <c r="E5" s="7"/>
    </row>
    <row r="6" spans="1:5" ht="30" customHeight="1" x14ac:dyDescent="0.25">
      <c r="A6" s="11" t="s">
        <v>2</v>
      </c>
      <c r="B6" s="8" t="s">
        <v>197</v>
      </c>
      <c r="C6" s="8"/>
      <c r="D6" s="8"/>
      <c r="E6" s="8"/>
    </row>
    <row r="7" spans="1:5" x14ac:dyDescent="0.25">
      <c r="A7" s="12" t="s">
        <v>4</v>
      </c>
      <c r="B7" s="9" t="s">
        <v>198</v>
      </c>
      <c r="C7" s="9"/>
      <c r="D7" s="9"/>
      <c r="E7" s="9"/>
    </row>
    <row r="8" spans="1:5" x14ac:dyDescent="0.25">
      <c r="A8" s="12" t="s">
        <v>6</v>
      </c>
      <c r="B8" s="10" t="s">
        <v>199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14</v>
      </c>
      <c r="C13" s="17"/>
      <c r="D13" s="17"/>
      <c r="E13" s="17"/>
    </row>
    <row r="14" spans="1:5" x14ac:dyDescent="0.25">
      <c r="A14" s="12" t="s">
        <v>15</v>
      </c>
      <c r="B14" s="9" t="s">
        <v>200</v>
      </c>
      <c r="C14" s="9"/>
      <c r="D14" s="9"/>
      <c r="E14" s="9"/>
    </row>
    <row r="15" spans="1:5" x14ac:dyDescent="0.25">
      <c r="A15" s="13" t="s">
        <v>17</v>
      </c>
      <c r="B15" s="19" t="s">
        <v>18</v>
      </c>
      <c r="C15" s="19"/>
      <c r="D15" s="19"/>
      <c r="E15" s="19"/>
    </row>
    <row r="19" spans="1:16" x14ac:dyDescent="0.25">
      <c r="A19" s="2" t="s">
        <v>201</v>
      </c>
    </row>
    <row r="20" spans="1:16" x14ac:dyDescent="0.25">
      <c r="A20" s="22" t="s">
        <v>202</v>
      </c>
    </row>
    <row r="22" spans="1:16" ht="15.75" thickBot="1" x14ac:dyDescent="0.3">
      <c r="A22" s="40"/>
      <c r="B22" s="40">
        <v>2010</v>
      </c>
      <c r="C22" s="40">
        <v>2011</v>
      </c>
      <c r="D22" s="40">
        <v>2012</v>
      </c>
      <c r="E22" s="40">
        <v>2013</v>
      </c>
      <c r="F22" s="40">
        <v>2014</v>
      </c>
      <c r="G22" s="40">
        <v>2015</v>
      </c>
      <c r="H22" s="40">
        <v>2016</v>
      </c>
      <c r="I22" s="40">
        <v>2017</v>
      </c>
      <c r="J22" s="40">
        <v>2018</v>
      </c>
      <c r="K22" s="40">
        <v>2019</v>
      </c>
      <c r="L22" s="40">
        <v>2020</v>
      </c>
      <c r="M22" s="40">
        <v>2021</v>
      </c>
      <c r="N22" s="40">
        <v>2022</v>
      </c>
      <c r="O22" s="40">
        <v>2023</v>
      </c>
      <c r="P22" s="40">
        <v>2024</v>
      </c>
    </row>
    <row r="23" spans="1:16" x14ac:dyDescent="0.25">
      <c r="A23" t="s">
        <v>21</v>
      </c>
      <c r="B23">
        <v>13.8</v>
      </c>
      <c r="C23">
        <v>13.2</v>
      </c>
      <c r="D23">
        <v>12.6</v>
      </c>
      <c r="E23">
        <v>11.8</v>
      </c>
      <c r="F23">
        <v>11.1</v>
      </c>
      <c r="G23">
        <v>11</v>
      </c>
      <c r="H23">
        <v>10.6</v>
      </c>
      <c r="I23">
        <v>10.5</v>
      </c>
      <c r="J23">
        <v>10.5</v>
      </c>
      <c r="K23">
        <v>10.1</v>
      </c>
      <c r="L23">
        <v>10</v>
      </c>
      <c r="M23">
        <v>9.6999999999999993</v>
      </c>
      <c r="N23">
        <v>9.6</v>
      </c>
      <c r="O23">
        <v>9.6</v>
      </c>
      <c r="P23">
        <v>9.4</v>
      </c>
    </row>
    <row r="24" spans="1:16" x14ac:dyDescent="0.25">
      <c r="A24" t="s">
        <v>23</v>
      </c>
      <c r="B24">
        <v>10.1</v>
      </c>
      <c r="C24">
        <v>9.1999999999999993</v>
      </c>
      <c r="D24">
        <v>8.9</v>
      </c>
      <c r="E24">
        <v>9.3000000000000007</v>
      </c>
      <c r="F24">
        <v>8.6999999999999993</v>
      </c>
      <c r="G24">
        <v>8.1999999999999993</v>
      </c>
      <c r="H24">
        <v>8</v>
      </c>
      <c r="I24">
        <v>7.1</v>
      </c>
      <c r="J24">
        <v>7.3</v>
      </c>
      <c r="K24">
        <v>7.5</v>
      </c>
      <c r="L24">
        <v>7</v>
      </c>
      <c r="M24">
        <v>5.0999999999999996</v>
      </c>
      <c r="N24">
        <v>5.6</v>
      </c>
      <c r="O24">
        <v>6.2</v>
      </c>
      <c r="P24">
        <v>7</v>
      </c>
    </row>
    <row r="25" spans="1:16" x14ac:dyDescent="0.25">
      <c r="A25" t="s">
        <v>24</v>
      </c>
      <c r="B25">
        <v>5.4</v>
      </c>
      <c r="C25">
        <v>5.6</v>
      </c>
      <c r="D25">
        <v>5.7</v>
      </c>
      <c r="E25">
        <v>5.6</v>
      </c>
      <c r="F25">
        <v>5.4</v>
      </c>
      <c r="G25">
        <v>5.3</v>
      </c>
      <c r="H25">
        <v>5.2</v>
      </c>
      <c r="I25">
        <v>5</v>
      </c>
      <c r="J25">
        <v>4.8</v>
      </c>
      <c r="K25">
        <v>5.0999999999999996</v>
      </c>
      <c r="L25">
        <v>5.3</v>
      </c>
      <c r="M25">
        <v>5.8</v>
      </c>
      <c r="N25">
        <v>4.7</v>
      </c>
      <c r="O25">
        <v>3.7</v>
      </c>
      <c r="P25">
        <v>4.0999999999999996</v>
      </c>
    </row>
    <row r="26" spans="1:16" ht="15.75" thickBot="1" x14ac:dyDescent="0.3">
      <c r="A26" s="40" t="s">
        <v>25</v>
      </c>
      <c r="B26" s="40">
        <v>8.3000000000000007</v>
      </c>
      <c r="C26" s="40">
        <v>8.5</v>
      </c>
      <c r="D26" s="40">
        <v>8.1</v>
      </c>
      <c r="E26" s="40">
        <v>8.9</v>
      </c>
      <c r="F26" s="40">
        <v>8.4</v>
      </c>
      <c r="G26" s="40">
        <v>7.5</v>
      </c>
      <c r="H26" s="40">
        <v>7</v>
      </c>
      <c r="I26" s="40">
        <v>6.2</v>
      </c>
      <c r="J26" s="40">
        <v>6.8</v>
      </c>
      <c r="K26" s="40">
        <v>6.6</v>
      </c>
      <c r="L26" s="40">
        <v>5.6</v>
      </c>
      <c r="M26" s="40">
        <v>7.7</v>
      </c>
      <c r="N26" s="40">
        <v>5.7</v>
      </c>
      <c r="O26" s="40">
        <v>5.8</v>
      </c>
      <c r="P26" s="40">
        <v>6.2</v>
      </c>
    </row>
    <row r="30" spans="1:16" x14ac:dyDescent="0.25">
      <c r="A30" s="2" t="s">
        <v>201</v>
      </c>
    </row>
    <row r="31" spans="1:16" x14ac:dyDescent="0.25">
      <c r="A31" s="22" t="s">
        <v>203</v>
      </c>
    </row>
    <row r="33" spans="1:16" ht="15.75" thickBot="1" x14ac:dyDescent="0.3">
      <c r="A33" s="40"/>
      <c r="B33" s="40">
        <v>2010</v>
      </c>
      <c r="C33" s="40">
        <v>2011</v>
      </c>
      <c r="D33" s="40">
        <v>2012</v>
      </c>
      <c r="E33" s="40">
        <v>2013</v>
      </c>
      <c r="F33" s="40">
        <v>2014</v>
      </c>
      <c r="G33" s="40">
        <v>2015</v>
      </c>
      <c r="H33" s="40">
        <v>2016</v>
      </c>
      <c r="I33" s="40">
        <v>2017</v>
      </c>
      <c r="J33" s="40">
        <v>2018</v>
      </c>
      <c r="K33" s="40">
        <v>2019</v>
      </c>
      <c r="L33" s="40">
        <v>2020</v>
      </c>
      <c r="M33" s="40">
        <v>2021</v>
      </c>
      <c r="N33" s="40">
        <v>2022</v>
      </c>
      <c r="O33" s="40">
        <v>2023</v>
      </c>
      <c r="P33" s="40">
        <v>2024</v>
      </c>
    </row>
    <row r="34" spans="1:16" x14ac:dyDescent="0.25">
      <c r="A34" t="s">
        <v>21</v>
      </c>
      <c r="B34">
        <v>15.9</v>
      </c>
      <c r="C34">
        <v>15.1</v>
      </c>
      <c r="D34">
        <v>14.5</v>
      </c>
      <c r="E34">
        <v>13.6</v>
      </c>
      <c r="F34">
        <v>12.7</v>
      </c>
      <c r="G34">
        <v>12.5</v>
      </c>
      <c r="H34">
        <v>12.1</v>
      </c>
      <c r="I34">
        <v>12.1</v>
      </c>
      <c r="J34">
        <v>12.1</v>
      </c>
      <c r="K34">
        <v>11.8</v>
      </c>
      <c r="L34">
        <v>11.9</v>
      </c>
      <c r="M34">
        <v>11.5</v>
      </c>
      <c r="N34">
        <v>11.1</v>
      </c>
      <c r="O34">
        <v>11.3</v>
      </c>
      <c r="P34">
        <v>11</v>
      </c>
    </row>
    <row r="35" spans="1:16" x14ac:dyDescent="0.25">
      <c r="A35" t="s">
        <v>23</v>
      </c>
      <c r="B35">
        <v>12.4</v>
      </c>
      <c r="C35">
        <v>11.1</v>
      </c>
      <c r="D35">
        <v>10.5</v>
      </c>
      <c r="E35">
        <v>11.2</v>
      </c>
      <c r="F35">
        <v>10.6</v>
      </c>
      <c r="G35">
        <v>9.9</v>
      </c>
      <c r="H35">
        <v>10.1</v>
      </c>
      <c r="I35">
        <v>9.4</v>
      </c>
      <c r="J35">
        <v>9.3000000000000007</v>
      </c>
      <c r="K35">
        <v>9.5</v>
      </c>
      <c r="L35">
        <v>8.6999999999999993</v>
      </c>
      <c r="M35">
        <v>6.5</v>
      </c>
      <c r="N35">
        <v>6.8</v>
      </c>
      <c r="O35">
        <v>7.2</v>
      </c>
      <c r="P35">
        <v>8.8000000000000007</v>
      </c>
    </row>
    <row r="36" spans="1:16" x14ac:dyDescent="0.25">
      <c r="A36" t="s">
        <v>24</v>
      </c>
      <c r="B36">
        <v>7.2</v>
      </c>
      <c r="C36">
        <v>7.4</v>
      </c>
      <c r="D36">
        <v>7.8</v>
      </c>
      <c r="E36">
        <v>7.9</v>
      </c>
      <c r="F36">
        <v>7.3</v>
      </c>
      <c r="G36">
        <v>7.2</v>
      </c>
      <c r="H36">
        <v>6.4</v>
      </c>
      <c r="I36">
        <v>6</v>
      </c>
      <c r="J36">
        <v>5.8</v>
      </c>
      <c r="K36">
        <v>6.6</v>
      </c>
      <c r="L36">
        <v>6.9</v>
      </c>
      <c r="M36">
        <v>7.2</v>
      </c>
      <c r="N36">
        <v>5.8</v>
      </c>
      <c r="O36">
        <v>4.9000000000000004</v>
      </c>
      <c r="P36">
        <v>4.8</v>
      </c>
    </row>
    <row r="37" spans="1:16" ht="15.75" thickBot="1" x14ac:dyDescent="0.3">
      <c r="A37" s="40" t="s">
        <v>25</v>
      </c>
      <c r="B37" s="40">
        <v>9.1999999999999993</v>
      </c>
      <c r="C37" s="40">
        <v>9.6</v>
      </c>
      <c r="D37" s="40">
        <v>8.6999999999999993</v>
      </c>
      <c r="E37" s="40">
        <v>8.1999999999999993</v>
      </c>
      <c r="F37" s="40">
        <v>8.3000000000000007</v>
      </c>
      <c r="G37" s="40">
        <v>7.7</v>
      </c>
      <c r="H37" s="40">
        <v>7.3</v>
      </c>
      <c r="I37" s="40">
        <v>6.3</v>
      </c>
      <c r="J37" s="40">
        <v>6.8</v>
      </c>
      <c r="K37" s="40">
        <v>6.5</v>
      </c>
      <c r="L37" s="40">
        <v>5.4</v>
      </c>
      <c r="M37" s="40">
        <v>8.6999999999999993</v>
      </c>
      <c r="N37" s="40">
        <v>6.5</v>
      </c>
      <c r="O37" s="40">
        <v>5.8</v>
      </c>
      <c r="P37" s="40">
        <v>6.8</v>
      </c>
    </row>
    <row r="41" spans="1:16" x14ac:dyDescent="0.25">
      <c r="A41" s="2" t="s">
        <v>201</v>
      </c>
    </row>
    <row r="42" spans="1:16" x14ac:dyDescent="0.25">
      <c r="A42" s="22" t="s">
        <v>204</v>
      </c>
    </row>
    <row r="44" spans="1:16" ht="15.75" thickBot="1" x14ac:dyDescent="0.3">
      <c r="A44" s="40"/>
      <c r="B44" s="40">
        <v>2010</v>
      </c>
      <c r="C44" s="40">
        <v>2011</v>
      </c>
      <c r="D44" s="40">
        <v>2012</v>
      </c>
      <c r="E44" s="40">
        <v>2013</v>
      </c>
      <c r="F44" s="40">
        <v>2014</v>
      </c>
      <c r="G44" s="40">
        <v>2015</v>
      </c>
      <c r="H44" s="40">
        <v>2016</v>
      </c>
      <c r="I44" s="40">
        <v>2017</v>
      </c>
      <c r="J44" s="40">
        <v>2018</v>
      </c>
      <c r="K44" s="40">
        <v>2019</v>
      </c>
      <c r="L44" s="40">
        <v>2020</v>
      </c>
      <c r="M44" s="40">
        <v>2021</v>
      </c>
      <c r="N44" s="40">
        <v>2022</v>
      </c>
      <c r="O44" s="40">
        <v>2023</v>
      </c>
      <c r="P44" s="40">
        <v>2024</v>
      </c>
    </row>
    <row r="45" spans="1:16" x14ac:dyDescent="0.25">
      <c r="A45" t="s">
        <v>21</v>
      </c>
      <c r="B45">
        <v>11.6</v>
      </c>
      <c r="C45">
        <v>11.1</v>
      </c>
      <c r="D45">
        <v>10.6</v>
      </c>
      <c r="E45">
        <v>10</v>
      </c>
      <c r="F45">
        <v>9.4</v>
      </c>
      <c r="G45">
        <v>9.4</v>
      </c>
      <c r="H45">
        <v>9.1</v>
      </c>
      <c r="I45">
        <v>8.9</v>
      </c>
      <c r="J45">
        <v>8.6999999999999993</v>
      </c>
      <c r="K45">
        <v>8.4</v>
      </c>
      <c r="L45">
        <v>8.1</v>
      </c>
      <c r="M45">
        <v>7.9</v>
      </c>
      <c r="N45">
        <v>8</v>
      </c>
      <c r="O45">
        <v>7.7</v>
      </c>
      <c r="P45">
        <v>7.7</v>
      </c>
    </row>
    <row r="46" spans="1:16" x14ac:dyDescent="0.25">
      <c r="A46" t="s">
        <v>23</v>
      </c>
      <c r="B46">
        <v>7.7</v>
      </c>
      <c r="C46">
        <v>7.2</v>
      </c>
      <c r="D46">
        <v>7.2</v>
      </c>
      <c r="E46">
        <v>7.4</v>
      </c>
      <c r="F46">
        <v>6.8</v>
      </c>
      <c r="G46">
        <v>6.4</v>
      </c>
      <c r="H46">
        <v>5.8</v>
      </c>
      <c r="I46">
        <v>4.5999999999999996</v>
      </c>
      <c r="J46">
        <v>5.3</v>
      </c>
      <c r="K46">
        <v>5.5</v>
      </c>
      <c r="L46">
        <v>5.3</v>
      </c>
      <c r="M46">
        <v>3.8</v>
      </c>
      <c r="N46">
        <v>4.3</v>
      </c>
      <c r="O46">
        <v>5.2</v>
      </c>
      <c r="P46">
        <v>5.2</v>
      </c>
    </row>
    <row r="47" spans="1:16" x14ac:dyDescent="0.25">
      <c r="A47" t="s">
        <v>24</v>
      </c>
      <c r="B47">
        <v>3.5</v>
      </c>
      <c r="C47">
        <v>3.7</v>
      </c>
      <c r="D47">
        <v>3.5</v>
      </c>
      <c r="E47">
        <v>3.2</v>
      </c>
      <c r="F47">
        <v>3.3</v>
      </c>
      <c r="G47">
        <v>3.2</v>
      </c>
      <c r="H47">
        <v>3.9</v>
      </c>
      <c r="I47">
        <v>3.9</v>
      </c>
      <c r="J47">
        <v>3.7</v>
      </c>
      <c r="K47">
        <v>3.6</v>
      </c>
      <c r="L47">
        <v>3.7</v>
      </c>
      <c r="M47">
        <v>4.3</v>
      </c>
      <c r="N47">
        <v>3.7</v>
      </c>
      <c r="O47">
        <v>2.4</v>
      </c>
      <c r="P47">
        <v>3.4</v>
      </c>
    </row>
    <row r="48" spans="1:16" ht="15.75" thickBot="1" x14ac:dyDescent="0.3">
      <c r="A48" s="40" t="s">
        <v>25</v>
      </c>
      <c r="B48" s="40">
        <v>7.3</v>
      </c>
      <c r="C48" s="40">
        <v>7.2</v>
      </c>
      <c r="D48" s="40">
        <v>7.4</v>
      </c>
      <c r="E48" s="40">
        <v>9.6999999999999993</v>
      </c>
      <c r="F48" s="40">
        <v>8.4</v>
      </c>
      <c r="G48" s="40">
        <v>7.2</v>
      </c>
      <c r="H48" s="40">
        <v>6.7</v>
      </c>
      <c r="I48" s="40">
        <v>6.1</v>
      </c>
      <c r="J48" s="40">
        <v>6.8</v>
      </c>
      <c r="K48" s="40">
        <v>6.7</v>
      </c>
      <c r="L48" s="40">
        <v>5.8</v>
      </c>
      <c r="M48" s="40">
        <v>6.6</v>
      </c>
      <c r="N48" s="40">
        <v>5</v>
      </c>
      <c r="O48" s="40">
        <v>5.9</v>
      </c>
      <c r="P48" s="40">
        <v>5.7</v>
      </c>
    </row>
    <row r="50" spans="1:9" x14ac:dyDescent="0.25">
      <c r="A50" t="s">
        <v>28</v>
      </c>
    </row>
    <row r="51" spans="1:9" x14ac:dyDescent="0.25">
      <c r="A51" t="s">
        <v>205</v>
      </c>
    </row>
    <row r="53" spans="1:9" x14ac:dyDescent="0.25">
      <c r="A53" s="28" t="s">
        <v>32</v>
      </c>
    </row>
    <row r="54" spans="1:9" x14ac:dyDescent="0.25">
      <c r="A54" t="s">
        <v>33</v>
      </c>
    </row>
    <row r="59" spans="1:9" x14ac:dyDescent="0.25">
      <c r="A59" s="29" t="s">
        <v>34</v>
      </c>
    </row>
    <row r="60" spans="1:9" x14ac:dyDescent="0.25">
      <c r="A60" s="30" t="s">
        <v>206</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sheetData>
  <mergeCells count="11">
    <mergeCell ref="A12:E12"/>
    <mergeCell ref="B13:E13"/>
    <mergeCell ref="B14:E14"/>
    <mergeCell ref="B15:E15"/>
    <mergeCell ref="A60:I6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192D"/>
  </sheetPr>
  <dimension ref="A1:P64"/>
  <sheetViews>
    <sheetView workbookViewId="0">
      <selection activeCell="G1" sqref="G1"/>
    </sheetView>
  </sheetViews>
  <sheetFormatPr defaultRowHeight="15" x14ac:dyDescent="0.25"/>
  <cols>
    <col min="1" max="1" width="15.7109375" customWidth="1"/>
  </cols>
  <sheetData>
    <row r="1" spans="1:6" ht="23.25" x14ac:dyDescent="0.35">
      <c r="A1" s="39" t="s">
        <v>196</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207</v>
      </c>
      <c r="C6" s="8"/>
      <c r="D6" s="8"/>
      <c r="E6" s="8"/>
      <c r="F6" s="8"/>
    </row>
    <row r="7" spans="1:6" x14ac:dyDescent="0.25">
      <c r="A7" s="12" t="s">
        <v>4</v>
      </c>
      <c r="B7" s="9" t="s">
        <v>208</v>
      </c>
      <c r="C7" s="9"/>
      <c r="D7" s="9"/>
      <c r="E7" s="9"/>
      <c r="F7" s="9"/>
    </row>
    <row r="8" spans="1:6" x14ac:dyDescent="0.25">
      <c r="A8" s="12" t="s">
        <v>6</v>
      </c>
      <c r="B8" s="10" t="s">
        <v>209</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95</v>
      </c>
      <c r="C13" s="17"/>
      <c r="D13" s="17"/>
      <c r="E13" s="17"/>
    </row>
    <row r="14" spans="1:6" x14ac:dyDescent="0.25">
      <c r="A14" s="12" t="s">
        <v>15</v>
      </c>
      <c r="B14" s="9" t="s">
        <v>210</v>
      </c>
      <c r="C14" s="9"/>
      <c r="D14" s="9"/>
      <c r="E14" s="9"/>
    </row>
    <row r="15" spans="1:6" x14ac:dyDescent="0.25">
      <c r="A15" s="13" t="s">
        <v>17</v>
      </c>
      <c r="B15" s="19" t="s">
        <v>18</v>
      </c>
      <c r="C15" s="19"/>
      <c r="D15" s="19"/>
      <c r="E15" s="19"/>
    </row>
    <row r="19" spans="1:16" x14ac:dyDescent="0.25">
      <c r="A19" s="2" t="s">
        <v>211</v>
      </c>
    </row>
    <row r="20" spans="1:16" x14ac:dyDescent="0.25">
      <c r="A20" s="22" t="s">
        <v>212</v>
      </c>
    </row>
    <row r="22" spans="1:16" ht="15.75" thickBot="1" x14ac:dyDescent="0.3">
      <c r="A22" s="40"/>
      <c r="B22" s="40">
        <v>2010</v>
      </c>
      <c r="C22" s="40">
        <v>2011</v>
      </c>
      <c r="D22" s="40">
        <v>2012</v>
      </c>
      <c r="E22" s="40">
        <v>2013</v>
      </c>
      <c r="F22" s="40">
        <v>2014</v>
      </c>
      <c r="G22" s="40">
        <v>2015</v>
      </c>
      <c r="H22" s="40">
        <v>2016</v>
      </c>
      <c r="I22" s="40">
        <v>2017</v>
      </c>
      <c r="J22" s="40">
        <v>2018</v>
      </c>
      <c r="K22" s="40">
        <v>2019</v>
      </c>
      <c r="L22" s="40">
        <v>2020</v>
      </c>
      <c r="M22" s="40">
        <v>2021</v>
      </c>
      <c r="N22" s="40">
        <v>2022</v>
      </c>
      <c r="O22" s="40">
        <v>2023</v>
      </c>
      <c r="P22" s="40">
        <v>2024</v>
      </c>
    </row>
    <row r="23" spans="1:16" x14ac:dyDescent="0.25">
      <c r="A23" t="s">
        <v>21</v>
      </c>
      <c r="B23">
        <v>32.200000000000003</v>
      </c>
      <c r="C23">
        <v>33.1</v>
      </c>
      <c r="D23">
        <v>34.1</v>
      </c>
      <c r="E23">
        <v>35.200000000000003</v>
      </c>
      <c r="F23">
        <v>35.9</v>
      </c>
      <c r="G23">
        <v>36.5</v>
      </c>
      <c r="H23">
        <v>36.799999999999997</v>
      </c>
      <c r="I23">
        <v>37.6</v>
      </c>
      <c r="J23">
        <v>38.700000000000003</v>
      </c>
      <c r="K23">
        <v>39.6</v>
      </c>
      <c r="L23">
        <v>40.700000000000003</v>
      </c>
      <c r="M23">
        <v>41.5</v>
      </c>
      <c r="N23">
        <v>42</v>
      </c>
      <c r="O23">
        <v>43.1</v>
      </c>
      <c r="P23">
        <v>44.1</v>
      </c>
    </row>
    <row r="24" spans="1:16" x14ac:dyDescent="0.25">
      <c r="A24" t="s">
        <v>23</v>
      </c>
      <c r="B24">
        <v>40.299999999999997</v>
      </c>
      <c r="C24">
        <v>40</v>
      </c>
      <c r="D24">
        <v>41.4</v>
      </c>
      <c r="E24">
        <v>43</v>
      </c>
      <c r="F24">
        <v>44.3</v>
      </c>
      <c r="G24">
        <v>45.1</v>
      </c>
      <c r="H24">
        <v>45.2</v>
      </c>
      <c r="I24">
        <v>46.6</v>
      </c>
      <c r="J24">
        <v>47.6</v>
      </c>
      <c r="K24">
        <v>49.1</v>
      </c>
      <c r="L24">
        <v>52.3</v>
      </c>
      <c r="M24">
        <v>55.6</v>
      </c>
      <c r="N24">
        <v>56.4</v>
      </c>
      <c r="O24">
        <v>54.5</v>
      </c>
      <c r="P24">
        <v>55.1</v>
      </c>
    </row>
    <row r="25" spans="1:16" x14ac:dyDescent="0.25">
      <c r="A25" t="s">
        <v>24</v>
      </c>
      <c r="B25">
        <v>37.1</v>
      </c>
      <c r="C25">
        <v>39</v>
      </c>
      <c r="D25">
        <v>40.799999999999997</v>
      </c>
      <c r="E25">
        <v>41.8</v>
      </c>
      <c r="F25">
        <v>42.6</v>
      </c>
      <c r="G25">
        <v>43.2</v>
      </c>
      <c r="H25">
        <v>43.5</v>
      </c>
      <c r="I25">
        <v>43.6</v>
      </c>
      <c r="J25">
        <v>43.5</v>
      </c>
      <c r="K25">
        <v>44.6</v>
      </c>
      <c r="L25">
        <v>43.7</v>
      </c>
      <c r="M25">
        <v>41.8</v>
      </c>
      <c r="N25">
        <v>41.7</v>
      </c>
      <c r="O25">
        <v>46.3</v>
      </c>
      <c r="P25">
        <v>45.7</v>
      </c>
    </row>
    <row r="26" spans="1:16" ht="15.75" thickBot="1" x14ac:dyDescent="0.3">
      <c r="A26" s="40" t="s">
        <v>25</v>
      </c>
      <c r="B26" s="40">
        <v>18.899999999999999</v>
      </c>
      <c r="C26" s="40">
        <v>22</v>
      </c>
      <c r="D26" s="40">
        <v>24.9</v>
      </c>
      <c r="E26" s="40">
        <v>25.1</v>
      </c>
      <c r="F26" s="40">
        <v>27.1</v>
      </c>
      <c r="G26" s="40">
        <v>29.8</v>
      </c>
      <c r="H26" s="40">
        <v>31.4</v>
      </c>
      <c r="I26" s="40">
        <v>32.200000000000003</v>
      </c>
      <c r="J26" s="40">
        <v>32.799999999999997</v>
      </c>
      <c r="K26" s="40">
        <v>33.4</v>
      </c>
      <c r="L26" s="40">
        <v>32.6</v>
      </c>
      <c r="M26" s="40">
        <v>34.4</v>
      </c>
      <c r="N26" s="40">
        <v>34.200000000000003</v>
      </c>
      <c r="O26" s="40">
        <v>34.700000000000003</v>
      </c>
      <c r="P26" s="40">
        <v>37.200000000000003</v>
      </c>
    </row>
    <row r="30" spans="1:16" x14ac:dyDescent="0.25">
      <c r="A30" s="2" t="s">
        <v>211</v>
      </c>
    </row>
    <row r="31" spans="1:16" x14ac:dyDescent="0.25">
      <c r="A31" s="22" t="s">
        <v>213</v>
      </c>
    </row>
    <row r="33" spans="1:16" ht="15.75" thickBot="1" x14ac:dyDescent="0.3">
      <c r="A33" s="40"/>
      <c r="B33" s="40">
        <v>2010</v>
      </c>
      <c r="C33" s="40">
        <v>2011</v>
      </c>
      <c r="D33" s="40">
        <v>2012</v>
      </c>
      <c r="E33" s="40">
        <v>2013</v>
      </c>
      <c r="F33" s="40">
        <v>2014</v>
      </c>
      <c r="G33" s="40">
        <v>2015</v>
      </c>
      <c r="H33" s="40">
        <v>2016</v>
      </c>
      <c r="I33" s="40">
        <v>2017</v>
      </c>
      <c r="J33" s="40">
        <v>2018</v>
      </c>
      <c r="K33" s="40">
        <v>2019</v>
      </c>
      <c r="L33" s="40">
        <v>2020</v>
      </c>
      <c r="M33" s="40">
        <v>2021</v>
      </c>
      <c r="N33" s="40">
        <v>2022</v>
      </c>
      <c r="O33" s="40">
        <v>2023</v>
      </c>
      <c r="P33" s="40">
        <v>2024</v>
      </c>
    </row>
    <row r="34" spans="1:16" x14ac:dyDescent="0.25">
      <c r="A34" t="s">
        <v>21</v>
      </c>
      <c r="B34">
        <v>27.7</v>
      </c>
      <c r="C34">
        <v>28.4</v>
      </c>
      <c r="D34">
        <v>29.1</v>
      </c>
      <c r="E34">
        <v>30</v>
      </c>
      <c r="F34">
        <v>30.9</v>
      </c>
      <c r="G34">
        <v>31.2</v>
      </c>
      <c r="H34">
        <v>31.5</v>
      </c>
      <c r="I34">
        <v>32.200000000000003</v>
      </c>
      <c r="J34">
        <v>33.299999999999997</v>
      </c>
      <c r="K34">
        <v>34.299999999999997</v>
      </c>
      <c r="L34">
        <v>35.299999999999997</v>
      </c>
      <c r="M34">
        <v>36.1</v>
      </c>
      <c r="N34">
        <v>36.5</v>
      </c>
      <c r="O34">
        <v>37.5</v>
      </c>
      <c r="P34">
        <v>38.6</v>
      </c>
    </row>
    <row r="35" spans="1:16" x14ac:dyDescent="0.25">
      <c r="A35" t="s">
        <v>23</v>
      </c>
      <c r="B35">
        <v>37.1</v>
      </c>
      <c r="C35">
        <v>36</v>
      </c>
      <c r="D35">
        <v>37.700000000000003</v>
      </c>
      <c r="E35">
        <v>38.700000000000003</v>
      </c>
      <c r="F35">
        <v>39.9</v>
      </c>
      <c r="G35">
        <v>40.6</v>
      </c>
      <c r="H35">
        <v>40.299999999999997</v>
      </c>
      <c r="I35">
        <v>41.8</v>
      </c>
      <c r="J35">
        <v>42.8</v>
      </c>
      <c r="K35">
        <v>44.3</v>
      </c>
      <c r="L35">
        <v>47.5</v>
      </c>
      <c r="M35">
        <v>50.8</v>
      </c>
      <c r="N35">
        <v>52.3</v>
      </c>
      <c r="O35">
        <v>50.4</v>
      </c>
      <c r="P35">
        <v>50.4</v>
      </c>
    </row>
    <row r="36" spans="1:16" x14ac:dyDescent="0.25">
      <c r="A36" t="s">
        <v>24</v>
      </c>
      <c r="B36">
        <v>29.9</v>
      </c>
      <c r="C36">
        <v>31.1</v>
      </c>
      <c r="D36">
        <v>32.1</v>
      </c>
      <c r="E36">
        <v>32.9</v>
      </c>
      <c r="F36">
        <v>33.9</v>
      </c>
      <c r="G36">
        <v>34</v>
      </c>
      <c r="H36">
        <v>33.9</v>
      </c>
      <c r="I36">
        <v>33.799999999999997</v>
      </c>
      <c r="J36">
        <v>33.799999999999997</v>
      </c>
      <c r="K36">
        <v>35.1</v>
      </c>
      <c r="L36">
        <v>34.1</v>
      </c>
      <c r="M36">
        <v>32.700000000000003</v>
      </c>
      <c r="N36">
        <v>32.6</v>
      </c>
      <c r="O36">
        <v>37</v>
      </c>
      <c r="P36">
        <v>36.9</v>
      </c>
    </row>
    <row r="37" spans="1:16" ht="15.75" thickBot="1" x14ac:dyDescent="0.3">
      <c r="A37" s="40" t="s">
        <v>25</v>
      </c>
      <c r="B37" s="40">
        <v>13.9</v>
      </c>
      <c r="C37" s="40">
        <v>17.5</v>
      </c>
      <c r="D37" s="40">
        <v>20.399999999999999</v>
      </c>
      <c r="E37" s="40">
        <v>20.100000000000001</v>
      </c>
      <c r="F37" s="40">
        <v>20.7</v>
      </c>
      <c r="G37" s="40">
        <v>23.7</v>
      </c>
      <c r="H37" s="40">
        <v>25</v>
      </c>
      <c r="I37" s="40">
        <v>25.6</v>
      </c>
      <c r="J37" s="40">
        <v>25.8</v>
      </c>
      <c r="K37" s="40">
        <v>26.3</v>
      </c>
      <c r="L37" s="40">
        <v>26.1</v>
      </c>
      <c r="M37" s="40">
        <v>27.4</v>
      </c>
      <c r="N37" s="40">
        <v>28.4</v>
      </c>
      <c r="O37" s="40">
        <v>28.3</v>
      </c>
      <c r="P37" s="40">
        <v>30.9</v>
      </c>
    </row>
    <row r="41" spans="1:16" x14ac:dyDescent="0.25">
      <c r="A41" s="2" t="s">
        <v>211</v>
      </c>
    </row>
    <row r="42" spans="1:16" x14ac:dyDescent="0.25">
      <c r="A42" s="22" t="s">
        <v>214</v>
      </c>
    </row>
    <row r="44" spans="1:16" ht="15.75" thickBot="1" x14ac:dyDescent="0.3">
      <c r="A44" s="40"/>
      <c r="B44" s="40">
        <v>2010</v>
      </c>
      <c r="C44" s="40">
        <v>2011</v>
      </c>
      <c r="D44" s="40">
        <v>2012</v>
      </c>
      <c r="E44" s="40">
        <v>2013</v>
      </c>
      <c r="F44" s="40">
        <v>2014</v>
      </c>
      <c r="G44" s="40">
        <v>2015</v>
      </c>
      <c r="H44" s="40">
        <v>2016</v>
      </c>
      <c r="I44" s="40">
        <v>2017</v>
      </c>
      <c r="J44" s="40">
        <v>2018</v>
      </c>
      <c r="K44" s="40">
        <v>2019</v>
      </c>
      <c r="L44" s="40">
        <v>2020</v>
      </c>
      <c r="M44" s="40">
        <v>2021</v>
      </c>
      <c r="N44" s="40">
        <v>2022</v>
      </c>
      <c r="O44" s="40">
        <v>2023</v>
      </c>
      <c r="P44" s="40">
        <v>2024</v>
      </c>
    </row>
    <row r="45" spans="1:16" x14ac:dyDescent="0.25">
      <c r="A45" t="s">
        <v>21</v>
      </c>
      <c r="B45">
        <v>36.799999999999997</v>
      </c>
      <c r="C45">
        <v>37.799999999999997</v>
      </c>
      <c r="D45">
        <v>39.200000000000003</v>
      </c>
      <c r="E45">
        <v>40.299999999999997</v>
      </c>
      <c r="F45">
        <v>40.9</v>
      </c>
      <c r="G45">
        <v>41.8</v>
      </c>
      <c r="H45">
        <v>42.3</v>
      </c>
      <c r="I45">
        <v>43.2</v>
      </c>
      <c r="J45">
        <v>44.2</v>
      </c>
      <c r="K45">
        <v>45.1</v>
      </c>
      <c r="L45">
        <v>46.2</v>
      </c>
      <c r="M45">
        <v>47.1</v>
      </c>
      <c r="N45">
        <v>47.7</v>
      </c>
      <c r="O45">
        <v>48.8</v>
      </c>
      <c r="P45">
        <v>49.8</v>
      </c>
    </row>
    <row r="46" spans="1:16" x14ac:dyDescent="0.25">
      <c r="A46" t="s">
        <v>23</v>
      </c>
      <c r="B46">
        <v>43.5</v>
      </c>
      <c r="C46">
        <v>43.9</v>
      </c>
      <c r="D46">
        <v>45</v>
      </c>
      <c r="E46">
        <v>47.2</v>
      </c>
      <c r="F46">
        <v>48.7</v>
      </c>
      <c r="G46">
        <v>49.6</v>
      </c>
      <c r="H46">
        <v>50.2</v>
      </c>
      <c r="I46">
        <v>51.5</v>
      </c>
      <c r="J46">
        <v>52.5</v>
      </c>
      <c r="K46">
        <v>54</v>
      </c>
      <c r="L46">
        <v>57.1</v>
      </c>
      <c r="M46">
        <v>60.5</v>
      </c>
      <c r="N46">
        <v>60.6</v>
      </c>
      <c r="O46">
        <v>58.8</v>
      </c>
      <c r="P46">
        <v>59.9</v>
      </c>
    </row>
    <row r="47" spans="1:16" x14ac:dyDescent="0.25">
      <c r="A47" t="s">
        <v>24</v>
      </c>
      <c r="B47">
        <v>44.7</v>
      </c>
      <c r="C47">
        <v>47.3</v>
      </c>
      <c r="D47">
        <v>49.9</v>
      </c>
      <c r="E47">
        <v>51.1</v>
      </c>
      <c r="F47">
        <v>51.7</v>
      </c>
      <c r="G47">
        <v>52.8</v>
      </c>
      <c r="H47">
        <v>53.6</v>
      </c>
      <c r="I47">
        <v>53.8</v>
      </c>
      <c r="J47">
        <v>53.7</v>
      </c>
      <c r="K47">
        <v>54.5</v>
      </c>
      <c r="L47">
        <v>53.8</v>
      </c>
      <c r="M47">
        <v>51.4</v>
      </c>
      <c r="N47">
        <v>51.3</v>
      </c>
      <c r="O47">
        <v>56</v>
      </c>
      <c r="P47">
        <v>54.8</v>
      </c>
    </row>
    <row r="48" spans="1:16" ht="15.75" thickBot="1" x14ac:dyDescent="0.3">
      <c r="A48" s="40" t="s">
        <v>25</v>
      </c>
      <c r="B48" s="40">
        <v>24.6</v>
      </c>
      <c r="C48" s="40">
        <v>27.2</v>
      </c>
      <c r="D48" s="40">
        <v>30</v>
      </c>
      <c r="E48" s="40">
        <v>30.3</v>
      </c>
      <c r="F48" s="40">
        <v>33.700000000000003</v>
      </c>
      <c r="G48" s="40">
        <v>36.200000000000003</v>
      </c>
      <c r="H48" s="40">
        <v>38.1</v>
      </c>
      <c r="I48" s="40">
        <v>39</v>
      </c>
      <c r="J48" s="40">
        <v>40.1</v>
      </c>
      <c r="K48" s="40">
        <v>40.799999999999997</v>
      </c>
      <c r="L48" s="40">
        <v>39.299999999999997</v>
      </c>
      <c r="M48" s="40">
        <v>41.7</v>
      </c>
      <c r="N48" s="40">
        <v>40.299999999999997</v>
      </c>
      <c r="O48" s="40">
        <v>41.3</v>
      </c>
      <c r="P48" s="40">
        <v>43.7</v>
      </c>
    </row>
    <row r="50" spans="1:9" x14ac:dyDescent="0.25">
      <c r="A50" t="s">
        <v>28</v>
      </c>
    </row>
    <row r="51" spans="1:9" x14ac:dyDescent="0.25">
      <c r="A51" t="s">
        <v>215</v>
      </c>
    </row>
    <row r="53" spans="1:9" x14ac:dyDescent="0.25">
      <c r="A53" s="28" t="s">
        <v>32</v>
      </c>
    </row>
    <row r="54" spans="1:9" x14ac:dyDescent="0.25">
      <c r="A54" t="s">
        <v>33</v>
      </c>
    </row>
    <row r="59" spans="1:9" x14ac:dyDescent="0.25">
      <c r="A59" s="29" t="s">
        <v>34</v>
      </c>
    </row>
    <row r="60" spans="1:9" x14ac:dyDescent="0.25">
      <c r="A60" s="30" t="s">
        <v>216</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sheetData>
  <mergeCells count="11">
    <mergeCell ref="A12:E12"/>
    <mergeCell ref="B13:E13"/>
    <mergeCell ref="B14:E14"/>
    <mergeCell ref="B15:E15"/>
    <mergeCell ref="A60:I64"/>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192D"/>
  </sheetPr>
  <dimension ref="A1:M72"/>
  <sheetViews>
    <sheetView workbookViewId="0">
      <selection activeCell="G1" sqref="G1"/>
    </sheetView>
  </sheetViews>
  <sheetFormatPr defaultRowHeight="15" x14ac:dyDescent="0.25"/>
  <cols>
    <col min="1" max="1" width="15.7109375" customWidth="1"/>
  </cols>
  <sheetData>
    <row r="1" spans="1:6" ht="23.25" x14ac:dyDescent="0.35">
      <c r="A1" s="39" t="s">
        <v>196</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217</v>
      </c>
      <c r="C6" s="8"/>
      <c r="D6" s="8"/>
      <c r="E6" s="8"/>
      <c r="F6" s="8"/>
    </row>
    <row r="7" spans="1:6" x14ac:dyDescent="0.25">
      <c r="A7" s="12" t="s">
        <v>4</v>
      </c>
      <c r="B7" s="9" t="s">
        <v>218</v>
      </c>
      <c r="C7" s="9"/>
      <c r="D7" s="9"/>
      <c r="E7" s="9"/>
      <c r="F7" s="9"/>
    </row>
    <row r="8" spans="1:6" x14ac:dyDescent="0.25">
      <c r="A8" s="12" t="s">
        <v>6</v>
      </c>
      <c r="B8" s="10" t="s">
        <v>219</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95</v>
      </c>
      <c r="C13" s="17"/>
      <c r="D13" s="17"/>
      <c r="E13" s="17"/>
    </row>
    <row r="14" spans="1:6" x14ac:dyDescent="0.25">
      <c r="A14" s="12" t="s">
        <v>15</v>
      </c>
      <c r="B14" s="9" t="s">
        <v>220</v>
      </c>
      <c r="C14" s="9"/>
      <c r="D14" s="9"/>
      <c r="E14" s="9"/>
    </row>
    <row r="15" spans="1:6" x14ac:dyDescent="0.25">
      <c r="A15" s="13" t="s">
        <v>17</v>
      </c>
      <c r="B15" s="19" t="s">
        <v>18</v>
      </c>
      <c r="C15" s="19"/>
      <c r="D15" s="19"/>
      <c r="E15" s="19"/>
    </row>
    <row r="19" spans="1:13" x14ac:dyDescent="0.25">
      <c r="A19" s="2" t="s">
        <v>221</v>
      </c>
    </row>
    <row r="20" spans="1:13" x14ac:dyDescent="0.25">
      <c r="A20" s="22" t="s">
        <v>222</v>
      </c>
    </row>
    <row r="22" spans="1:13" ht="15.75" thickBot="1" x14ac:dyDescent="0.3">
      <c r="A22" s="40"/>
      <c r="B22" s="40">
        <v>2013</v>
      </c>
      <c r="C22" s="40">
        <v>2014</v>
      </c>
      <c r="D22" s="40">
        <v>2015</v>
      </c>
      <c r="E22" s="40">
        <v>2016</v>
      </c>
      <c r="F22" s="40">
        <v>2017</v>
      </c>
      <c r="G22" s="40">
        <v>2018</v>
      </c>
      <c r="H22" s="40">
        <v>2019</v>
      </c>
      <c r="I22" s="40">
        <v>2020</v>
      </c>
      <c r="J22" s="40">
        <v>2021</v>
      </c>
      <c r="K22" s="40">
        <v>2022</v>
      </c>
      <c r="L22" s="40">
        <v>2023</v>
      </c>
      <c r="M22" s="40">
        <v>2024</v>
      </c>
    </row>
    <row r="23" spans="1:13" x14ac:dyDescent="0.25">
      <c r="A23" t="s">
        <v>21</v>
      </c>
      <c r="B23">
        <v>91.8</v>
      </c>
      <c r="C23">
        <v>91.2</v>
      </c>
      <c r="D23">
        <v>92.1</v>
      </c>
      <c r="E23">
        <v>92.7</v>
      </c>
      <c r="F23">
        <v>92.9</v>
      </c>
      <c r="G23">
        <v>92.6</v>
      </c>
      <c r="H23">
        <v>93.2</v>
      </c>
      <c r="I23">
        <v>93.8</v>
      </c>
      <c r="J23">
        <v>92.8</v>
      </c>
      <c r="K23">
        <v>93.3</v>
      </c>
      <c r="L23">
        <v>94.6</v>
      </c>
      <c r="M23" s="26" t="s">
        <v>22</v>
      </c>
    </row>
    <row r="24" spans="1:13" x14ac:dyDescent="0.25">
      <c r="A24" t="s">
        <v>23</v>
      </c>
      <c r="B24">
        <v>94.1</v>
      </c>
      <c r="C24">
        <v>92</v>
      </c>
      <c r="D24">
        <v>92.8</v>
      </c>
      <c r="E24">
        <v>93.9</v>
      </c>
      <c r="F24">
        <v>94.5</v>
      </c>
      <c r="G24">
        <v>89.4</v>
      </c>
      <c r="H24">
        <v>90.5</v>
      </c>
      <c r="I24">
        <v>91.7</v>
      </c>
      <c r="J24">
        <v>93</v>
      </c>
      <c r="K24">
        <v>92</v>
      </c>
      <c r="L24">
        <v>93.2</v>
      </c>
      <c r="M24">
        <v>93.6</v>
      </c>
    </row>
    <row r="25" spans="1:13" x14ac:dyDescent="0.25">
      <c r="A25" t="s">
        <v>24</v>
      </c>
      <c r="B25">
        <v>76.400000000000006</v>
      </c>
      <c r="C25">
        <v>79.8</v>
      </c>
      <c r="D25">
        <v>84.3</v>
      </c>
      <c r="E25">
        <v>87.7</v>
      </c>
      <c r="F25">
        <v>86</v>
      </c>
      <c r="G25">
        <v>88.2</v>
      </c>
      <c r="H25">
        <v>90.3</v>
      </c>
      <c r="I25">
        <v>90.8</v>
      </c>
      <c r="J25">
        <v>90.3</v>
      </c>
      <c r="K25">
        <v>92.5</v>
      </c>
      <c r="L25">
        <v>96.6</v>
      </c>
      <c r="M25">
        <v>97.2</v>
      </c>
    </row>
    <row r="26" spans="1:13" ht="15.75" thickBot="1" x14ac:dyDescent="0.3">
      <c r="A26" s="40" t="s">
        <v>25</v>
      </c>
      <c r="B26" s="40">
        <v>63.1</v>
      </c>
      <c r="C26" s="40">
        <v>63.3</v>
      </c>
      <c r="D26" s="40">
        <v>61.7</v>
      </c>
      <c r="E26" s="40">
        <v>62.3</v>
      </c>
      <c r="F26" s="40">
        <v>64.400000000000006</v>
      </c>
      <c r="G26" s="40">
        <v>66.2</v>
      </c>
      <c r="H26" s="40">
        <v>67.3</v>
      </c>
      <c r="I26" s="40">
        <v>69.099999999999994</v>
      </c>
      <c r="J26" s="40">
        <v>67.5</v>
      </c>
      <c r="K26" s="40">
        <v>69.2</v>
      </c>
      <c r="L26" s="40">
        <v>71.599999999999994</v>
      </c>
      <c r="M26" s="41" t="s">
        <v>22</v>
      </c>
    </row>
    <row r="30" spans="1:13" x14ac:dyDescent="0.25">
      <c r="A30" s="2" t="s">
        <v>221</v>
      </c>
    </row>
    <row r="31" spans="1:13" x14ac:dyDescent="0.25">
      <c r="A31" s="22" t="s">
        <v>223</v>
      </c>
    </row>
    <row r="33" spans="1:13" ht="15.75" thickBot="1" x14ac:dyDescent="0.3">
      <c r="A33" s="40"/>
      <c r="B33" s="40">
        <v>2013</v>
      </c>
      <c r="C33" s="40">
        <v>2014</v>
      </c>
      <c r="D33" s="40">
        <v>2015</v>
      </c>
      <c r="E33" s="40">
        <v>2016</v>
      </c>
      <c r="F33" s="40">
        <v>2017</v>
      </c>
      <c r="G33" s="40">
        <v>2018</v>
      </c>
      <c r="H33" s="40">
        <v>2019</v>
      </c>
      <c r="I33" s="40">
        <v>2020</v>
      </c>
      <c r="J33" s="40">
        <v>2021</v>
      </c>
      <c r="K33" s="40">
        <v>2022</v>
      </c>
      <c r="L33" s="40">
        <v>2023</v>
      </c>
      <c r="M33" s="40">
        <v>2024</v>
      </c>
    </row>
    <row r="34" spans="1:13" x14ac:dyDescent="0.25">
      <c r="A34" t="s">
        <v>21</v>
      </c>
      <c r="B34">
        <v>90.6</v>
      </c>
      <c r="C34">
        <v>91.2</v>
      </c>
      <c r="D34">
        <v>92.8</v>
      </c>
      <c r="E34">
        <v>93.4</v>
      </c>
      <c r="F34">
        <v>93.3</v>
      </c>
      <c r="G34">
        <v>92.4</v>
      </c>
      <c r="H34">
        <v>93.2</v>
      </c>
      <c r="I34">
        <v>93.8</v>
      </c>
      <c r="J34">
        <v>92.7</v>
      </c>
      <c r="K34">
        <v>93.2</v>
      </c>
      <c r="L34">
        <v>94.5</v>
      </c>
      <c r="M34" s="26" t="s">
        <v>22</v>
      </c>
    </row>
    <row r="35" spans="1:13" x14ac:dyDescent="0.25">
      <c r="A35" t="s">
        <v>23</v>
      </c>
      <c r="B35">
        <v>94.1</v>
      </c>
      <c r="C35">
        <v>91.9</v>
      </c>
      <c r="D35">
        <v>92.2</v>
      </c>
      <c r="E35">
        <v>94.1</v>
      </c>
      <c r="F35">
        <v>94.5</v>
      </c>
      <c r="G35">
        <v>88.8</v>
      </c>
      <c r="H35">
        <v>90.6</v>
      </c>
      <c r="I35">
        <v>91</v>
      </c>
      <c r="J35">
        <v>91.5</v>
      </c>
      <c r="K35">
        <v>91.4</v>
      </c>
      <c r="L35">
        <v>92.4</v>
      </c>
      <c r="M35">
        <v>93.4</v>
      </c>
    </row>
    <row r="36" spans="1:13" x14ac:dyDescent="0.25">
      <c r="A36" t="s">
        <v>24</v>
      </c>
      <c r="B36">
        <v>76</v>
      </c>
      <c r="C36">
        <v>79.5</v>
      </c>
      <c r="D36">
        <v>83.9</v>
      </c>
      <c r="E36">
        <v>87.5</v>
      </c>
      <c r="F36">
        <v>85.6</v>
      </c>
      <c r="G36">
        <v>87.9</v>
      </c>
      <c r="H36">
        <v>90</v>
      </c>
      <c r="I36">
        <v>90.4</v>
      </c>
      <c r="J36">
        <v>89.9</v>
      </c>
      <c r="K36">
        <v>92.1</v>
      </c>
      <c r="L36">
        <v>96.1</v>
      </c>
      <c r="M36">
        <v>96.8</v>
      </c>
    </row>
    <row r="37" spans="1:13" ht="15.75" thickBot="1" x14ac:dyDescent="0.3">
      <c r="A37" s="40" t="s">
        <v>25</v>
      </c>
      <c r="B37" s="40">
        <v>63</v>
      </c>
      <c r="C37" s="40">
        <v>63</v>
      </c>
      <c r="D37" s="40">
        <v>62</v>
      </c>
      <c r="E37" s="40">
        <v>62.4</v>
      </c>
      <c r="F37" s="40">
        <v>64.400000000000006</v>
      </c>
      <c r="G37" s="40">
        <v>66.3</v>
      </c>
      <c r="H37" s="40">
        <v>67.2</v>
      </c>
      <c r="I37" s="40">
        <v>69</v>
      </c>
      <c r="J37" s="40">
        <v>67.3</v>
      </c>
      <c r="K37" s="40">
        <v>69.2</v>
      </c>
      <c r="L37" s="40">
        <v>71.400000000000006</v>
      </c>
      <c r="M37" s="41" t="s">
        <v>22</v>
      </c>
    </row>
    <row r="41" spans="1:13" x14ac:dyDescent="0.25">
      <c r="A41" s="2" t="s">
        <v>221</v>
      </c>
    </row>
    <row r="42" spans="1:13" x14ac:dyDescent="0.25">
      <c r="A42" s="22" t="s">
        <v>224</v>
      </c>
    </row>
    <row r="44" spans="1:13" ht="15.75" thickBot="1" x14ac:dyDescent="0.3">
      <c r="A44" s="40"/>
      <c r="B44" s="40">
        <v>2013</v>
      </c>
      <c r="C44" s="40">
        <v>2014</v>
      </c>
      <c r="D44" s="40">
        <v>2015</v>
      </c>
      <c r="E44" s="40">
        <v>2016</v>
      </c>
      <c r="F44" s="40">
        <v>2017</v>
      </c>
      <c r="G44" s="40">
        <v>2018</v>
      </c>
      <c r="H44" s="40">
        <v>2019</v>
      </c>
      <c r="I44" s="40">
        <v>2020</v>
      </c>
      <c r="J44" s="40">
        <v>2021</v>
      </c>
      <c r="K44" s="40">
        <v>2022</v>
      </c>
      <c r="L44" s="40">
        <v>2023</v>
      </c>
      <c r="M44" s="40">
        <v>2024</v>
      </c>
    </row>
    <row r="45" spans="1:13" x14ac:dyDescent="0.25">
      <c r="A45" t="s">
        <v>21</v>
      </c>
      <c r="B45">
        <v>90.7</v>
      </c>
      <c r="C45">
        <v>91.3</v>
      </c>
      <c r="D45">
        <v>92.9</v>
      </c>
      <c r="E45">
        <v>93.4</v>
      </c>
      <c r="F45">
        <v>93.4</v>
      </c>
      <c r="G45">
        <v>92.5</v>
      </c>
      <c r="H45">
        <v>93.3</v>
      </c>
      <c r="I45">
        <v>93.9</v>
      </c>
      <c r="J45">
        <v>92.9</v>
      </c>
      <c r="K45">
        <v>93.4</v>
      </c>
      <c r="L45">
        <v>94.7</v>
      </c>
      <c r="M45" s="26" t="s">
        <v>22</v>
      </c>
    </row>
    <row r="46" spans="1:13" x14ac:dyDescent="0.25">
      <c r="A46" t="s">
        <v>23</v>
      </c>
      <c r="B46">
        <v>94.1</v>
      </c>
      <c r="C46">
        <v>92</v>
      </c>
      <c r="D46">
        <v>93.4</v>
      </c>
      <c r="E46">
        <v>93.8</v>
      </c>
      <c r="F46">
        <v>94.5</v>
      </c>
      <c r="G46">
        <v>90</v>
      </c>
      <c r="H46">
        <v>90.5</v>
      </c>
      <c r="I46">
        <v>92.3</v>
      </c>
      <c r="J46">
        <v>94.5</v>
      </c>
      <c r="K46">
        <v>92.6</v>
      </c>
      <c r="L46">
        <v>94</v>
      </c>
      <c r="M46">
        <v>93.9</v>
      </c>
    </row>
    <row r="47" spans="1:13" x14ac:dyDescent="0.25">
      <c r="A47" t="s">
        <v>24</v>
      </c>
      <c r="B47">
        <v>76.8</v>
      </c>
      <c r="C47">
        <v>80.099999999999994</v>
      </c>
      <c r="D47">
        <v>84.6</v>
      </c>
      <c r="E47">
        <v>87.9</v>
      </c>
      <c r="F47">
        <v>86.4</v>
      </c>
      <c r="G47">
        <v>88.6</v>
      </c>
      <c r="H47">
        <v>90.7</v>
      </c>
      <c r="I47">
        <v>91.3</v>
      </c>
      <c r="J47">
        <v>90.7</v>
      </c>
      <c r="K47">
        <v>92.9</v>
      </c>
      <c r="L47">
        <v>97.1</v>
      </c>
      <c r="M47">
        <v>97.6</v>
      </c>
    </row>
    <row r="48" spans="1:13" ht="15.75" thickBot="1" x14ac:dyDescent="0.3">
      <c r="A48" s="40" t="s">
        <v>25</v>
      </c>
      <c r="B48" s="40">
        <v>63.1</v>
      </c>
      <c r="C48" s="40">
        <v>63.6</v>
      </c>
      <c r="D48" s="40">
        <v>61.4</v>
      </c>
      <c r="E48" s="40">
        <v>62.3</v>
      </c>
      <c r="F48" s="40">
        <v>64.400000000000006</v>
      </c>
      <c r="G48" s="40">
        <v>66</v>
      </c>
      <c r="H48" s="40">
        <v>67.3</v>
      </c>
      <c r="I48" s="40">
        <v>69.3</v>
      </c>
      <c r="J48" s="40">
        <v>67.7</v>
      </c>
      <c r="K48" s="40">
        <v>69.3</v>
      </c>
      <c r="L48" s="40">
        <v>71.8</v>
      </c>
      <c r="M48" s="41" t="s">
        <v>22</v>
      </c>
    </row>
    <row r="50" spans="1:1" x14ac:dyDescent="0.25">
      <c r="A50" t="s">
        <v>28</v>
      </c>
    </row>
    <row r="51" spans="1:1" x14ac:dyDescent="0.25">
      <c r="A51" t="s">
        <v>225</v>
      </c>
    </row>
    <row r="53" spans="1:1" x14ac:dyDescent="0.25">
      <c r="A53" s="28" t="s">
        <v>30</v>
      </c>
    </row>
    <row r="54" spans="1:1" x14ac:dyDescent="0.25">
      <c r="A54" t="s">
        <v>31</v>
      </c>
    </row>
    <row r="56" spans="1:1" x14ac:dyDescent="0.25">
      <c r="A56" s="28" t="s">
        <v>32</v>
      </c>
    </row>
    <row r="57" spans="1:1" x14ac:dyDescent="0.25">
      <c r="A57" t="s">
        <v>226</v>
      </c>
    </row>
    <row r="58" spans="1:1" x14ac:dyDescent="0.25">
      <c r="A58" t="s">
        <v>45</v>
      </c>
    </row>
    <row r="59" spans="1:1" x14ac:dyDescent="0.25">
      <c r="A59" t="s">
        <v>109</v>
      </c>
    </row>
    <row r="64" spans="1:1" x14ac:dyDescent="0.25">
      <c r="A64" s="29" t="s">
        <v>34</v>
      </c>
    </row>
    <row r="65" spans="1:9" x14ac:dyDescent="0.25">
      <c r="A65" s="30" t="s">
        <v>227</v>
      </c>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sheetData>
  <mergeCells count="11">
    <mergeCell ref="A12:E12"/>
    <mergeCell ref="B13:E13"/>
    <mergeCell ref="B14:E14"/>
    <mergeCell ref="B15:E15"/>
    <mergeCell ref="A65:I72"/>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192D"/>
  </sheetPr>
  <dimension ref="A1:I67"/>
  <sheetViews>
    <sheetView workbookViewId="0">
      <selection activeCell="G1" sqref="G1"/>
    </sheetView>
  </sheetViews>
  <sheetFormatPr defaultRowHeight="15" x14ac:dyDescent="0.25"/>
  <cols>
    <col min="1" max="1" width="15.7109375" customWidth="1"/>
  </cols>
  <sheetData>
    <row r="1" spans="1:6" ht="23.25" x14ac:dyDescent="0.35">
      <c r="A1" s="39" t="s">
        <v>196</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228</v>
      </c>
      <c r="C6" s="8"/>
      <c r="D6" s="8"/>
      <c r="E6" s="8"/>
      <c r="F6" s="8"/>
    </row>
    <row r="7" spans="1:6" x14ac:dyDescent="0.25">
      <c r="A7" s="12" t="s">
        <v>4</v>
      </c>
      <c r="B7" s="9" t="s">
        <v>229</v>
      </c>
      <c r="C7" s="9"/>
      <c r="D7" s="9"/>
      <c r="E7" s="9"/>
      <c r="F7" s="9"/>
    </row>
    <row r="8" spans="1:6" x14ac:dyDescent="0.25">
      <c r="A8" s="12" t="s">
        <v>6</v>
      </c>
      <c r="B8" s="10" t="s">
        <v>230</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14</v>
      </c>
      <c r="C13" s="17"/>
      <c r="D13" s="17"/>
      <c r="E13" s="17"/>
    </row>
    <row r="14" spans="1:6" x14ac:dyDescent="0.25">
      <c r="A14" s="12" t="s">
        <v>15</v>
      </c>
      <c r="B14" s="9" t="s">
        <v>231</v>
      </c>
      <c r="C14" s="9"/>
      <c r="D14" s="9"/>
      <c r="E14" s="9"/>
    </row>
    <row r="15" spans="1:6" x14ac:dyDescent="0.25">
      <c r="A15" s="13" t="s">
        <v>17</v>
      </c>
      <c r="B15" s="19" t="s">
        <v>18</v>
      </c>
      <c r="C15" s="19"/>
      <c r="D15" s="19"/>
      <c r="E15" s="19"/>
    </row>
    <row r="19" spans="1:5" x14ac:dyDescent="0.25">
      <c r="A19" s="2" t="s">
        <v>232</v>
      </c>
    </row>
    <row r="20" spans="1:5" x14ac:dyDescent="0.25">
      <c r="A20" s="22" t="s">
        <v>233</v>
      </c>
    </row>
    <row r="22" spans="1:5" ht="15.75" thickBot="1" x14ac:dyDescent="0.3">
      <c r="A22" s="40"/>
      <c r="B22" s="40">
        <v>2012</v>
      </c>
      <c r="C22" s="40">
        <v>2015</v>
      </c>
      <c r="D22" s="40">
        <v>2018</v>
      </c>
      <c r="E22" s="40">
        <v>2022</v>
      </c>
    </row>
    <row r="23" spans="1:5" x14ac:dyDescent="0.25">
      <c r="A23" t="s">
        <v>21</v>
      </c>
      <c r="B23">
        <v>18</v>
      </c>
      <c r="C23">
        <v>20</v>
      </c>
      <c r="D23">
        <v>22.5</v>
      </c>
      <c r="E23">
        <v>26.2</v>
      </c>
    </row>
    <row r="24" spans="1:5" x14ac:dyDescent="0.25">
      <c r="A24" t="s">
        <v>23</v>
      </c>
      <c r="B24">
        <v>14</v>
      </c>
      <c r="C24">
        <v>18.100000000000001</v>
      </c>
      <c r="D24">
        <v>24.1</v>
      </c>
      <c r="E24">
        <v>34.6</v>
      </c>
    </row>
    <row r="25" spans="1:5" x14ac:dyDescent="0.25">
      <c r="A25" t="s">
        <v>24</v>
      </c>
      <c r="B25">
        <v>10.6</v>
      </c>
      <c r="C25">
        <v>14.4</v>
      </c>
      <c r="D25">
        <v>14.7</v>
      </c>
      <c r="E25">
        <v>22.2</v>
      </c>
    </row>
    <row r="26" spans="1:5" ht="15.75" thickBot="1" x14ac:dyDescent="0.3">
      <c r="A26" s="40" t="s">
        <v>25</v>
      </c>
      <c r="B26" s="40">
        <v>33.1</v>
      </c>
      <c r="C26" s="41" t="s">
        <v>22</v>
      </c>
      <c r="D26" s="40">
        <v>37.700000000000003</v>
      </c>
      <c r="E26" s="40">
        <v>36.4</v>
      </c>
    </row>
    <row r="30" spans="1:5" x14ac:dyDescent="0.25">
      <c r="A30" s="2" t="s">
        <v>232</v>
      </c>
    </row>
    <row r="31" spans="1:5" x14ac:dyDescent="0.25">
      <c r="A31" s="22" t="s">
        <v>234</v>
      </c>
    </row>
    <row r="33" spans="1:5" ht="15.75" thickBot="1" x14ac:dyDescent="0.3">
      <c r="A33" s="40"/>
      <c r="B33" s="40">
        <v>2012</v>
      </c>
      <c r="C33" s="40">
        <v>2015</v>
      </c>
      <c r="D33" s="40">
        <v>2018</v>
      </c>
      <c r="E33" s="40">
        <v>2022</v>
      </c>
    </row>
    <row r="34" spans="1:5" x14ac:dyDescent="0.25">
      <c r="A34" t="s">
        <v>21</v>
      </c>
      <c r="B34">
        <v>22.1</v>
      </c>
      <c r="C34">
        <v>22.2</v>
      </c>
      <c r="D34">
        <v>22.9</v>
      </c>
      <c r="E34">
        <v>29.5</v>
      </c>
    </row>
    <row r="35" spans="1:5" x14ac:dyDescent="0.25">
      <c r="A35" t="s">
        <v>23</v>
      </c>
      <c r="B35">
        <v>14.8</v>
      </c>
      <c r="C35">
        <v>16.7</v>
      </c>
      <c r="D35">
        <v>15.8</v>
      </c>
      <c r="E35">
        <v>27.4</v>
      </c>
    </row>
    <row r="36" spans="1:5" x14ac:dyDescent="0.25">
      <c r="A36" t="s">
        <v>24</v>
      </c>
      <c r="B36">
        <v>14.4</v>
      </c>
      <c r="C36">
        <v>17.2</v>
      </c>
      <c r="D36">
        <v>14.7</v>
      </c>
      <c r="E36">
        <v>23</v>
      </c>
    </row>
    <row r="37" spans="1:5" ht="15.75" thickBot="1" x14ac:dyDescent="0.3">
      <c r="A37" s="40" t="s">
        <v>25</v>
      </c>
      <c r="B37" s="40">
        <v>38.9</v>
      </c>
      <c r="C37" s="41" t="s">
        <v>22</v>
      </c>
      <c r="D37" s="40">
        <v>39.700000000000003</v>
      </c>
      <c r="E37" s="40">
        <v>43.1</v>
      </c>
    </row>
    <row r="41" spans="1:5" x14ac:dyDescent="0.25">
      <c r="A41" s="2" t="s">
        <v>232</v>
      </c>
    </row>
    <row r="42" spans="1:5" x14ac:dyDescent="0.25">
      <c r="A42" s="22" t="s">
        <v>235</v>
      </c>
    </row>
    <row r="44" spans="1:5" ht="15.75" thickBot="1" x14ac:dyDescent="0.3">
      <c r="A44" s="40"/>
      <c r="B44" s="40">
        <v>2012</v>
      </c>
      <c r="C44" s="40">
        <v>2015</v>
      </c>
      <c r="D44" s="40">
        <v>2018</v>
      </c>
      <c r="E44" s="40">
        <v>2022</v>
      </c>
    </row>
    <row r="45" spans="1:5" x14ac:dyDescent="0.25">
      <c r="A45" t="s">
        <v>21</v>
      </c>
      <c r="B45">
        <v>16.8</v>
      </c>
      <c r="C45">
        <v>21.1</v>
      </c>
      <c r="D45">
        <v>22.3</v>
      </c>
      <c r="E45">
        <v>24.2</v>
      </c>
    </row>
    <row r="46" spans="1:5" x14ac:dyDescent="0.25">
      <c r="A46" t="s">
        <v>23</v>
      </c>
      <c r="B46">
        <v>13.1</v>
      </c>
      <c r="C46">
        <v>18.5</v>
      </c>
      <c r="D46">
        <v>20</v>
      </c>
      <c r="E46">
        <v>27.3</v>
      </c>
    </row>
    <row r="47" spans="1:5" x14ac:dyDescent="0.25">
      <c r="A47" t="s">
        <v>24</v>
      </c>
      <c r="B47">
        <v>9</v>
      </c>
      <c r="C47">
        <v>16.3</v>
      </c>
      <c r="D47">
        <v>13.8</v>
      </c>
      <c r="E47">
        <v>18.600000000000001</v>
      </c>
    </row>
    <row r="48" spans="1:5" ht="15.75" thickBot="1" x14ac:dyDescent="0.3">
      <c r="A48" s="40" t="s">
        <v>25</v>
      </c>
      <c r="B48" s="40">
        <v>35</v>
      </c>
      <c r="C48" s="41" t="s">
        <v>22</v>
      </c>
      <c r="D48" s="40">
        <v>38.299999999999997</v>
      </c>
      <c r="E48" s="40">
        <v>35.1</v>
      </c>
    </row>
    <row r="50" spans="1:9" x14ac:dyDescent="0.25">
      <c r="A50" t="s">
        <v>236</v>
      </c>
    </row>
    <row r="51" spans="1:9" x14ac:dyDescent="0.25">
      <c r="A51" t="s">
        <v>237</v>
      </c>
    </row>
    <row r="53" spans="1:9" x14ac:dyDescent="0.25">
      <c r="A53" s="28" t="s">
        <v>30</v>
      </c>
    </row>
    <row r="54" spans="1:9" x14ac:dyDescent="0.25">
      <c r="A54" t="s">
        <v>31</v>
      </c>
    </row>
    <row r="56" spans="1:9" x14ac:dyDescent="0.25">
      <c r="A56" s="28" t="s">
        <v>32</v>
      </c>
    </row>
    <row r="57" spans="1:9" x14ac:dyDescent="0.25">
      <c r="A57" t="s">
        <v>33</v>
      </c>
    </row>
    <row r="62" spans="1:9" x14ac:dyDescent="0.25">
      <c r="A62" s="29" t="s">
        <v>34</v>
      </c>
    </row>
    <row r="63" spans="1:9" x14ac:dyDescent="0.25">
      <c r="A63" s="30" t="s">
        <v>238</v>
      </c>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E12"/>
    <mergeCell ref="B13:E13"/>
    <mergeCell ref="B14:E14"/>
    <mergeCell ref="B15:E15"/>
    <mergeCell ref="A63:I6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192D"/>
  </sheetPr>
  <dimension ref="A1:P65"/>
  <sheetViews>
    <sheetView workbookViewId="0">
      <selection activeCell="G1" sqref="G1"/>
    </sheetView>
  </sheetViews>
  <sheetFormatPr defaultRowHeight="15" x14ac:dyDescent="0.25"/>
  <cols>
    <col min="1" max="1" width="15.7109375" customWidth="1"/>
  </cols>
  <sheetData>
    <row r="1" spans="1:5" ht="23.25" x14ac:dyDescent="0.35">
      <c r="A1" s="39" t="s">
        <v>196</v>
      </c>
    </row>
    <row r="2" spans="1:5" x14ac:dyDescent="0.25">
      <c r="A2" s="4" t="str">
        <f>HYPERLINK("#CONTENTS!A1", "CONTENTS")</f>
        <v>CONTENTS</v>
      </c>
    </row>
    <row r="5" spans="1:5" x14ac:dyDescent="0.25">
      <c r="A5" s="5" t="s">
        <v>1</v>
      </c>
      <c r="B5" s="6"/>
      <c r="C5" s="6"/>
      <c r="D5" s="6"/>
      <c r="E5" s="7"/>
    </row>
    <row r="6" spans="1:5" ht="30" customHeight="1" x14ac:dyDescent="0.25">
      <c r="A6" s="11" t="s">
        <v>2</v>
      </c>
      <c r="B6" s="8" t="s">
        <v>239</v>
      </c>
      <c r="C6" s="8"/>
      <c r="D6" s="8"/>
      <c r="E6" s="8"/>
    </row>
    <row r="7" spans="1:5" x14ac:dyDescent="0.25">
      <c r="A7" s="12" t="s">
        <v>4</v>
      </c>
      <c r="B7" s="9" t="s">
        <v>240</v>
      </c>
      <c r="C7" s="9"/>
      <c r="D7" s="9"/>
      <c r="E7" s="9"/>
    </row>
    <row r="8" spans="1:5" x14ac:dyDescent="0.25">
      <c r="A8" s="12" t="s">
        <v>6</v>
      </c>
      <c r="B8" s="10" t="s">
        <v>241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242</v>
      </c>
    </row>
    <row r="20" spans="1:16" x14ac:dyDescent="0.25">
      <c r="A20" s="22" t="s">
        <v>243</v>
      </c>
    </row>
    <row r="22" spans="1:16" ht="15.75" thickBot="1" x14ac:dyDescent="0.3">
      <c r="A22" s="40"/>
      <c r="B22" s="40">
        <v>2010</v>
      </c>
      <c r="C22" s="40">
        <v>2011</v>
      </c>
      <c r="D22" s="40">
        <v>2012</v>
      </c>
      <c r="E22" s="40">
        <v>2013</v>
      </c>
      <c r="F22" s="40">
        <v>2014</v>
      </c>
      <c r="G22" s="40">
        <v>2015</v>
      </c>
      <c r="H22" s="40">
        <v>2016</v>
      </c>
      <c r="I22" s="40">
        <v>2017</v>
      </c>
      <c r="J22" s="40">
        <v>2018</v>
      </c>
      <c r="K22" s="40">
        <v>2019</v>
      </c>
      <c r="L22" s="40">
        <v>2020</v>
      </c>
      <c r="M22" s="40">
        <v>2021</v>
      </c>
      <c r="N22" s="40">
        <v>2022</v>
      </c>
      <c r="O22" s="40">
        <v>2023</v>
      </c>
      <c r="P22" s="40">
        <v>2024</v>
      </c>
    </row>
    <row r="23" spans="1:16" x14ac:dyDescent="0.25">
      <c r="A23" t="s">
        <v>21</v>
      </c>
      <c r="B23">
        <v>7.8</v>
      </c>
      <c r="C23">
        <v>8.1</v>
      </c>
      <c r="D23">
        <v>8.1999999999999993</v>
      </c>
      <c r="E23">
        <v>9.9</v>
      </c>
      <c r="F23">
        <v>10.1</v>
      </c>
      <c r="G23">
        <v>10.1</v>
      </c>
      <c r="H23">
        <v>10.3</v>
      </c>
      <c r="I23">
        <v>10.4</v>
      </c>
      <c r="J23">
        <v>10.7</v>
      </c>
      <c r="K23">
        <v>10.8</v>
      </c>
      <c r="L23">
        <v>9.1</v>
      </c>
      <c r="M23">
        <v>10.9</v>
      </c>
      <c r="N23">
        <v>11.9</v>
      </c>
      <c r="O23">
        <v>12.8</v>
      </c>
      <c r="P23">
        <v>13.5</v>
      </c>
    </row>
    <row r="24" spans="1:16" x14ac:dyDescent="0.25">
      <c r="A24" t="s">
        <v>23</v>
      </c>
      <c r="B24">
        <v>17</v>
      </c>
      <c r="C24">
        <v>17.100000000000001</v>
      </c>
      <c r="D24">
        <v>16.899999999999999</v>
      </c>
      <c r="E24">
        <v>17.899999999999999</v>
      </c>
      <c r="F24">
        <v>18.3</v>
      </c>
      <c r="G24">
        <v>18.899999999999999</v>
      </c>
      <c r="H24">
        <v>18.8</v>
      </c>
      <c r="I24">
        <v>19.100000000000001</v>
      </c>
      <c r="J24">
        <v>19.100000000000001</v>
      </c>
      <c r="K24">
        <v>19.5</v>
      </c>
      <c r="L24">
        <v>18.8</v>
      </c>
      <c r="M24">
        <v>26.6</v>
      </c>
      <c r="N24">
        <v>26.4</v>
      </c>
      <c r="O24">
        <v>26.4</v>
      </c>
      <c r="P24">
        <v>26.5</v>
      </c>
    </row>
    <row r="25" spans="1:16" x14ac:dyDescent="0.25">
      <c r="A25" t="s">
        <v>24</v>
      </c>
      <c r="B25">
        <v>5.2</v>
      </c>
      <c r="C25">
        <v>4.4000000000000004</v>
      </c>
      <c r="D25">
        <v>4.5</v>
      </c>
      <c r="E25">
        <v>4.3</v>
      </c>
      <c r="F25">
        <v>4</v>
      </c>
      <c r="G25">
        <v>3.5</v>
      </c>
      <c r="H25">
        <v>3.7</v>
      </c>
      <c r="I25">
        <v>4</v>
      </c>
      <c r="J25">
        <v>5.7</v>
      </c>
      <c r="K25">
        <v>4.9000000000000004</v>
      </c>
      <c r="L25">
        <v>3.8</v>
      </c>
      <c r="M25">
        <v>5.6</v>
      </c>
      <c r="N25">
        <v>7.8</v>
      </c>
      <c r="O25">
        <v>8.6999999999999993</v>
      </c>
      <c r="P25">
        <v>10</v>
      </c>
    </row>
    <row r="26" spans="1:16" ht="15.75" thickBot="1" x14ac:dyDescent="0.3">
      <c r="A26" s="40" t="s">
        <v>25</v>
      </c>
      <c r="B26" s="40">
        <v>4</v>
      </c>
      <c r="C26" s="40">
        <v>3.5</v>
      </c>
      <c r="D26" s="40">
        <v>3.6</v>
      </c>
      <c r="E26" s="40">
        <v>3.9</v>
      </c>
      <c r="F26" s="40">
        <v>4.4000000000000004</v>
      </c>
      <c r="G26" s="40">
        <v>4.8</v>
      </c>
      <c r="H26" s="40">
        <v>5.0999999999999996</v>
      </c>
      <c r="I26" s="40">
        <v>4.4000000000000004</v>
      </c>
      <c r="J26" s="40">
        <v>4.0999999999999996</v>
      </c>
      <c r="K26" s="40">
        <v>4.3</v>
      </c>
      <c r="L26" s="40">
        <v>3.7</v>
      </c>
      <c r="M26" s="40">
        <v>4.8</v>
      </c>
      <c r="N26" s="40">
        <v>5.0999999999999996</v>
      </c>
      <c r="O26" s="40">
        <v>6.1</v>
      </c>
      <c r="P26" s="40">
        <v>5.5</v>
      </c>
    </row>
    <row r="30" spans="1:16" x14ac:dyDescent="0.25">
      <c r="A30" s="2" t="s">
        <v>242</v>
      </c>
    </row>
    <row r="31" spans="1:16" x14ac:dyDescent="0.25">
      <c r="A31" s="22" t="s">
        <v>244</v>
      </c>
    </row>
    <row r="33" spans="1:16" ht="15.75" thickBot="1" x14ac:dyDescent="0.3">
      <c r="A33" s="40"/>
      <c r="B33" s="40">
        <v>2010</v>
      </c>
      <c r="C33" s="40">
        <v>2011</v>
      </c>
      <c r="D33" s="40">
        <v>2012</v>
      </c>
      <c r="E33" s="40">
        <v>2013</v>
      </c>
      <c r="F33" s="40">
        <v>2014</v>
      </c>
      <c r="G33" s="40">
        <v>2015</v>
      </c>
      <c r="H33" s="40">
        <v>2016</v>
      </c>
      <c r="I33" s="40">
        <v>2017</v>
      </c>
      <c r="J33" s="40">
        <v>2018</v>
      </c>
      <c r="K33" s="40">
        <v>2019</v>
      </c>
      <c r="L33" s="40">
        <v>2020</v>
      </c>
      <c r="M33" s="40">
        <v>2021</v>
      </c>
      <c r="N33" s="40">
        <v>2022</v>
      </c>
      <c r="O33" s="40">
        <v>2023</v>
      </c>
      <c r="P33" s="40">
        <v>2024</v>
      </c>
    </row>
    <row r="34" spans="1:16" x14ac:dyDescent="0.25">
      <c r="A34" t="s">
        <v>21</v>
      </c>
      <c r="B34">
        <v>7.3</v>
      </c>
      <c r="C34">
        <v>7.5</v>
      </c>
      <c r="D34">
        <v>7.6</v>
      </c>
      <c r="E34">
        <v>9</v>
      </c>
      <c r="F34">
        <v>9.3000000000000007</v>
      </c>
      <c r="G34">
        <v>9.1999999999999993</v>
      </c>
      <c r="H34">
        <v>9.4</v>
      </c>
      <c r="I34">
        <v>9.6</v>
      </c>
      <c r="J34">
        <v>9.6999999999999993</v>
      </c>
      <c r="K34">
        <v>9.8000000000000007</v>
      </c>
      <c r="L34">
        <v>8.3000000000000007</v>
      </c>
      <c r="M34">
        <v>10</v>
      </c>
      <c r="N34">
        <v>10.8</v>
      </c>
      <c r="O34">
        <v>11.6</v>
      </c>
      <c r="P34">
        <v>12.3</v>
      </c>
    </row>
    <row r="35" spans="1:16" x14ac:dyDescent="0.25">
      <c r="A35" t="s">
        <v>23</v>
      </c>
      <c r="B35">
        <v>16.399999999999999</v>
      </c>
      <c r="C35">
        <v>16.899999999999999</v>
      </c>
      <c r="D35">
        <v>16.399999999999999</v>
      </c>
      <c r="E35">
        <v>17.399999999999999</v>
      </c>
      <c r="F35">
        <v>18</v>
      </c>
      <c r="G35">
        <v>18.399999999999999</v>
      </c>
      <c r="H35">
        <v>18</v>
      </c>
      <c r="I35">
        <v>18.2</v>
      </c>
      <c r="J35">
        <v>18.3</v>
      </c>
      <c r="K35">
        <v>18.5</v>
      </c>
      <c r="L35">
        <v>17.899999999999999</v>
      </c>
      <c r="M35">
        <v>25.7</v>
      </c>
      <c r="N35">
        <v>25.2</v>
      </c>
      <c r="O35">
        <v>25.1</v>
      </c>
      <c r="P35">
        <v>25.5</v>
      </c>
    </row>
    <row r="36" spans="1:16" x14ac:dyDescent="0.25">
      <c r="A36" t="s">
        <v>24</v>
      </c>
      <c r="B36">
        <v>4.7</v>
      </c>
      <c r="C36">
        <v>3.9</v>
      </c>
      <c r="D36">
        <v>3.8</v>
      </c>
      <c r="E36">
        <v>3.8</v>
      </c>
      <c r="F36">
        <v>3.6</v>
      </c>
      <c r="G36">
        <v>3.3</v>
      </c>
      <c r="H36">
        <v>3.4</v>
      </c>
      <c r="I36">
        <v>3.5</v>
      </c>
      <c r="J36">
        <v>5.0999999999999996</v>
      </c>
      <c r="K36">
        <v>4.3</v>
      </c>
      <c r="L36">
        <v>3.3</v>
      </c>
      <c r="M36">
        <v>5.0999999999999996</v>
      </c>
      <c r="N36">
        <v>7.1</v>
      </c>
      <c r="O36">
        <v>7.9</v>
      </c>
      <c r="P36">
        <v>9.1999999999999993</v>
      </c>
    </row>
    <row r="37" spans="1:16" ht="15.75" thickBot="1" x14ac:dyDescent="0.3">
      <c r="A37" s="40" t="s">
        <v>25</v>
      </c>
      <c r="B37" s="40">
        <v>3.9</v>
      </c>
      <c r="C37" s="40">
        <v>3.2</v>
      </c>
      <c r="D37" s="40">
        <v>3.4</v>
      </c>
      <c r="E37" s="40">
        <v>3.4</v>
      </c>
      <c r="F37" s="40">
        <v>4.0999999999999996</v>
      </c>
      <c r="G37" s="40">
        <v>4.5</v>
      </c>
      <c r="H37" s="40">
        <v>4.8</v>
      </c>
      <c r="I37" s="40">
        <v>4.2</v>
      </c>
      <c r="J37" s="40">
        <v>3.7</v>
      </c>
      <c r="K37" s="40">
        <v>3.8</v>
      </c>
      <c r="L37" s="40">
        <v>3.3</v>
      </c>
      <c r="M37" s="40">
        <v>4.2</v>
      </c>
      <c r="N37" s="40">
        <v>4.4000000000000004</v>
      </c>
      <c r="O37" s="40">
        <v>5.5</v>
      </c>
      <c r="P37" s="40">
        <v>4.9000000000000004</v>
      </c>
    </row>
    <row r="41" spans="1:16" x14ac:dyDescent="0.25">
      <c r="A41" s="2" t="s">
        <v>242</v>
      </c>
    </row>
    <row r="42" spans="1:16" x14ac:dyDescent="0.25">
      <c r="A42" s="22" t="s">
        <v>245</v>
      </c>
    </row>
    <row r="44" spans="1:16" ht="15.75" thickBot="1" x14ac:dyDescent="0.3">
      <c r="A44" s="40"/>
      <c r="B44" s="40">
        <v>2010</v>
      </c>
      <c r="C44" s="40">
        <v>2011</v>
      </c>
      <c r="D44" s="40">
        <v>2012</v>
      </c>
      <c r="E44" s="40">
        <v>2013</v>
      </c>
      <c r="F44" s="40">
        <v>2014</v>
      </c>
      <c r="G44" s="40">
        <v>2015</v>
      </c>
      <c r="H44" s="40">
        <v>2016</v>
      </c>
      <c r="I44" s="40">
        <v>2017</v>
      </c>
      <c r="J44" s="40">
        <v>2018</v>
      </c>
      <c r="K44" s="40">
        <v>2019</v>
      </c>
      <c r="L44" s="40">
        <v>2020</v>
      </c>
      <c r="M44" s="40">
        <v>2021</v>
      </c>
      <c r="N44" s="40">
        <v>2022</v>
      </c>
      <c r="O44" s="40">
        <v>2023</v>
      </c>
      <c r="P44" s="40">
        <v>2024</v>
      </c>
    </row>
    <row r="45" spans="1:16" x14ac:dyDescent="0.25">
      <c r="A45" t="s">
        <v>21</v>
      </c>
      <c r="B45">
        <v>8.4</v>
      </c>
      <c r="C45">
        <v>8.6</v>
      </c>
      <c r="D45">
        <v>8.8000000000000007</v>
      </c>
      <c r="E45">
        <v>10.7</v>
      </c>
      <c r="F45">
        <v>10.9</v>
      </c>
      <c r="G45">
        <v>10.9</v>
      </c>
      <c r="H45">
        <v>11.1</v>
      </c>
      <c r="I45">
        <v>11.3</v>
      </c>
      <c r="J45">
        <v>11.6</v>
      </c>
      <c r="K45">
        <v>11.9</v>
      </c>
      <c r="L45">
        <v>10</v>
      </c>
      <c r="M45">
        <v>11.7</v>
      </c>
      <c r="N45">
        <v>12.9</v>
      </c>
      <c r="O45">
        <v>14</v>
      </c>
      <c r="P45">
        <v>14.8</v>
      </c>
    </row>
    <row r="46" spans="1:16" x14ac:dyDescent="0.25">
      <c r="A46" t="s">
        <v>23</v>
      </c>
      <c r="B46">
        <v>17.7</v>
      </c>
      <c r="C46">
        <v>17.3</v>
      </c>
      <c r="D46">
        <v>17.399999999999999</v>
      </c>
      <c r="E46">
        <v>18.399999999999999</v>
      </c>
      <c r="F46">
        <v>18.600000000000001</v>
      </c>
      <c r="G46">
        <v>19.399999999999999</v>
      </c>
      <c r="H46">
        <v>19.600000000000001</v>
      </c>
      <c r="I46">
        <v>20.100000000000001</v>
      </c>
      <c r="J46">
        <v>20</v>
      </c>
      <c r="K46">
        <v>20.399999999999999</v>
      </c>
      <c r="L46">
        <v>19.8</v>
      </c>
      <c r="M46">
        <v>27.5</v>
      </c>
      <c r="N46">
        <v>27.5</v>
      </c>
      <c r="O46">
        <v>27.7</v>
      </c>
      <c r="P46">
        <v>27.4</v>
      </c>
    </row>
    <row r="47" spans="1:16" x14ac:dyDescent="0.25">
      <c r="A47" t="s">
        <v>24</v>
      </c>
      <c r="B47">
        <v>5.7</v>
      </c>
      <c r="C47">
        <v>4.9000000000000004</v>
      </c>
      <c r="D47">
        <v>5.0999999999999996</v>
      </c>
      <c r="E47">
        <v>4.9000000000000004</v>
      </c>
      <c r="F47">
        <v>4.3</v>
      </c>
      <c r="G47">
        <v>3.8</v>
      </c>
      <c r="H47">
        <v>4</v>
      </c>
      <c r="I47">
        <v>4.4000000000000004</v>
      </c>
      <c r="J47">
        <v>6.3</v>
      </c>
      <c r="K47">
        <v>5.5</v>
      </c>
      <c r="L47">
        <v>4.4000000000000004</v>
      </c>
      <c r="M47">
        <v>6</v>
      </c>
      <c r="N47">
        <v>8.4</v>
      </c>
      <c r="O47">
        <v>9.5</v>
      </c>
      <c r="P47">
        <v>10.8</v>
      </c>
    </row>
    <row r="48" spans="1:16" ht="15.75" thickBot="1" x14ac:dyDescent="0.3">
      <c r="A48" s="40" t="s">
        <v>25</v>
      </c>
      <c r="B48" s="40">
        <v>4.2</v>
      </c>
      <c r="C48" s="40">
        <v>3.8</v>
      </c>
      <c r="D48" s="40">
        <v>3.8</v>
      </c>
      <c r="E48" s="40">
        <v>4.5</v>
      </c>
      <c r="F48" s="40">
        <v>4.8</v>
      </c>
      <c r="G48" s="40">
        <v>5.0999999999999996</v>
      </c>
      <c r="H48" s="40">
        <v>5.5</v>
      </c>
      <c r="I48" s="40">
        <v>4.5999999999999996</v>
      </c>
      <c r="J48" s="40">
        <v>4.5</v>
      </c>
      <c r="K48" s="40">
        <v>4.8</v>
      </c>
      <c r="L48" s="40">
        <v>4</v>
      </c>
      <c r="M48" s="40">
        <v>5.3</v>
      </c>
      <c r="N48" s="40">
        <v>5.7</v>
      </c>
      <c r="O48" s="40">
        <v>6.7</v>
      </c>
      <c r="P48" s="40">
        <v>6.1</v>
      </c>
    </row>
    <row r="50" spans="1:9" x14ac:dyDescent="0.25">
      <c r="A50" t="s">
        <v>28</v>
      </c>
    </row>
    <row r="51" spans="1:9" x14ac:dyDescent="0.25">
      <c r="A51" t="s">
        <v>246</v>
      </c>
    </row>
    <row r="53" spans="1:9" x14ac:dyDescent="0.25">
      <c r="A53" s="28" t="s">
        <v>32</v>
      </c>
    </row>
    <row r="54" spans="1:9" x14ac:dyDescent="0.25">
      <c r="A54" t="s">
        <v>33</v>
      </c>
    </row>
    <row r="59" spans="1:9" x14ac:dyDescent="0.25">
      <c r="A59" s="29" t="s">
        <v>34</v>
      </c>
    </row>
    <row r="60" spans="1:9" x14ac:dyDescent="0.25">
      <c r="A60" s="30" t="s">
        <v>247</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sheetData>
  <mergeCells count="11">
    <mergeCell ref="A12:C12"/>
    <mergeCell ref="B13:C13"/>
    <mergeCell ref="B14:C14"/>
    <mergeCell ref="B15:C15"/>
    <mergeCell ref="A60:I6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192D"/>
  </sheetPr>
  <dimension ref="A1:I65"/>
  <sheetViews>
    <sheetView workbookViewId="0">
      <selection activeCell="G1" sqref="G1"/>
    </sheetView>
  </sheetViews>
  <sheetFormatPr defaultRowHeight="15" x14ac:dyDescent="0.25"/>
  <cols>
    <col min="1" max="1" width="15.7109375" customWidth="1"/>
  </cols>
  <sheetData>
    <row r="1" spans="1:6" ht="23.25" x14ac:dyDescent="0.35">
      <c r="A1" s="39" t="s">
        <v>196</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248</v>
      </c>
      <c r="C6" s="8"/>
      <c r="D6" s="8"/>
      <c r="E6" s="8"/>
      <c r="F6" s="8"/>
    </row>
    <row r="7" spans="1:6" x14ac:dyDescent="0.25">
      <c r="A7" s="12" t="s">
        <v>4</v>
      </c>
      <c r="B7" s="9" t="s">
        <v>249</v>
      </c>
      <c r="C7" s="9"/>
      <c r="D7" s="9"/>
      <c r="E7" s="9"/>
      <c r="F7" s="9"/>
    </row>
    <row r="8" spans="1:6" x14ac:dyDescent="0.25">
      <c r="A8" s="12" t="s">
        <v>6</v>
      </c>
      <c r="B8" s="10" t="s">
        <v>250</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4" x14ac:dyDescent="0.25">
      <c r="A19" s="2" t="s">
        <v>251</v>
      </c>
    </row>
    <row r="20" spans="1:4" x14ac:dyDescent="0.25">
      <c r="A20" s="32" t="s">
        <v>252</v>
      </c>
    </row>
    <row r="21" spans="1:4" x14ac:dyDescent="0.25">
      <c r="A21" s="32" t="s">
        <v>253</v>
      </c>
    </row>
    <row r="23" spans="1:4" ht="15.75" thickBot="1" x14ac:dyDescent="0.3">
      <c r="A23" s="40"/>
      <c r="B23" s="40">
        <v>2021</v>
      </c>
      <c r="C23" s="40">
        <v>2023</v>
      </c>
      <c r="D23" s="40">
        <v>2025</v>
      </c>
    </row>
    <row r="24" spans="1:4" x14ac:dyDescent="0.25">
      <c r="A24" t="s">
        <v>21</v>
      </c>
      <c r="B24">
        <v>53.92</v>
      </c>
      <c r="C24">
        <v>55.56</v>
      </c>
      <c r="D24">
        <v>60.39</v>
      </c>
    </row>
    <row r="25" spans="1:4" x14ac:dyDescent="0.25">
      <c r="A25" t="s">
        <v>23</v>
      </c>
      <c r="B25">
        <v>78.94</v>
      </c>
      <c r="C25">
        <v>82.7</v>
      </c>
      <c r="D25">
        <v>83.61</v>
      </c>
    </row>
    <row r="26" spans="1:4" x14ac:dyDescent="0.25">
      <c r="A26" t="s">
        <v>24</v>
      </c>
      <c r="B26">
        <v>42.93</v>
      </c>
      <c r="C26">
        <v>44.3</v>
      </c>
      <c r="D26">
        <v>50.42</v>
      </c>
    </row>
    <row r="27" spans="1:4" ht="15.75" thickBot="1" x14ac:dyDescent="0.3">
      <c r="A27" s="40" t="s">
        <v>25</v>
      </c>
      <c r="B27" s="40">
        <v>41.3</v>
      </c>
      <c r="C27" s="40">
        <v>33.61</v>
      </c>
      <c r="D27" s="40">
        <v>42.02</v>
      </c>
    </row>
    <row r="31" spans="1:4" x14ac:dyDescent="0.25">
      <c r="A31" s="2" t="s">
        <v>251</v>
      </c>
    </row>
    <row r="32" spans="1:4" x14ac:dyDescent="0.25">
      <c r="A32" s="32" t="s">
        <v>254</v>
      </c>
    </row>
    <row r="33" spans="1:4" x14ac:dyDescent="0.25">
      <c r="A33" s="32" t="s">
        <v>253</v>
      </c>
    </row>
    <row r="35" spans="1:4" ht="15.75" thickBot="1" x14ac:dyDescent="0.3">
      <c r="A35" s="40"/>
      <c r="B35" s="40">
        <v>2021</v>
      </c>
      <c r="C35" s="40">
        <v>2023</v>
      </c>
      <c r="D35" s="40">
        <v>2025</v>
      </c>
    </row>
    <row r="36" spans="1:4" x14ac:dyDescent="0.25">
      <c r="A36" t="s">
        <v>21</v>
      </c>
      <c r="B36">
        <v>55.62</v>
      </c>
      <c r="C36">
        <v>56.69</v>
      </c>
      <c r="D36">
        <v>61.77</v>
      </c>
    </row>
    <row r="37" spans="1:4" x14ac:dyDescent="0.25">
      <c r="A37" t="s">
        <v>23</v>
      </c>
      <c r="B37">
        <v>80.94</v>
      </c>
      <c r="C37">
        <v>82.83</v>
      </c>
      <c r="D37">
        <v>84.22</v>
      </c>
    </row>
    <row r="38" spans="1:4" x14ac:dyDescent="0.25">
      <c r="A38" t="s">
        <v>24</v>
      </c>
      <c r="B38">
        <v>45.03</v>
      </c>
      <c r="C38">
        <v>45.68</v>
      </c>
      <c r="D38">
        <v>51.05</v>
      </c>
    </row>
    <row r="39" spans="1:4" ht="15.75" thickBot="1" x14ac:dyDescent="0.3">
      <c r="A39" s="40" t="s">
        <v>25</v>
      </c>
      <c r="B39" s="40">
        <v>43.88</v>
      </c>
      <c r="C39" s="40">
        <v>35.51</v>
      </c>
      <c r="D39" s="40">
        <v>42.25</v>
      </c>
    </row>
    <row r="43" spans="1:4" x14ac:dyDescent="0.25">
      <c r="A43" s="2" t="s">
        <v>251</v>
      </c>
    </row>
    <row r="44" spans="1:4" x14ac:dyDescent="0.25">
      <c r="A44" s="32" t="s">
        <v>255</v>
      </c>
    </row>
    <row r="45" spans="1:4" x14ac:dyDescent="0.25">
      <c r="A45" s="32" t="s">
        <v>253</v>
      </c>
    </row>
    <row r="47" spans="1:4" ht="15.75" thickBot="1" x14ac:dyDescent="0.3">
      <c r="A47" s="40"/>
      <c r="B47" s="40">
        <v>2021</v>
      </c>
      <c r="C47" s="40">
        <v>2023</v>
      </c>
      <c r="D47" s="40">
        <v>2025</v>
      </c>
    </row>
    <row r="48" spans="1:4" x14ac:dyDescent="0.25">
      <c r="A48" t="s">
        <v>21</v>
      </c>
      <c r="B48">
        <v>52.26</v>
      </c>
      <c r="C48">
        <v>54.46</v>
      </c>
      <c r="D48">
        <v>59.03</v>
      </c>
    </row>
    <row r="49" spans="1:9" x14ac:dyDescent="0.25">
      <c r="A49" t="s">
        <v>23</v>
      </c>
      <c r="B49">
        <v>76.94</v>
      </c>
      <c r="C49">
        <v>82.56</v>
      </c>
      <c r="D49">
        <v>82.99</v>
      </c>
    </row>
    <row r="50" spans="1:9" x14ac:dyDescent="0.25">
      <c r="A50" t="s">
        <v>24</v>
      </c>
      <c r="B50">
        <v>40.93</v>
      </c>
      <c r="C50">
        <v>42.99</v>
      </c>
      <c r="D50">
        <v>49.81</v>
      </c>
    </row>
    <row r="51" spans="1:9" ht="15.75" thickBot="1" x14ac:dyDescent="0.3">
      <c r="A51" s="40" t="s">
        <v>25</v>
      </c>
      <c r="B51" s="40">
        <v>38.799999999999997</v>
      </c>
      <c r="C51" s="40">
        <v>31.79</v>
      </c>
      <c r="D51" s="40">
        <v>41.8</v>
      </c>
    </row>
    <row r="53" spans="1:9" x14ac:dyDescent="0.25">
      <c r="A53" t="s">
        <v>28</v>
      </c>
    </row>
    <row r="54" spans="1:9" x14ac:dyDescent="0.25">
      <c r="A54" t="s">
        <v>256</v>
      </c>
    </row>
    <row r="59" spans="1:9" x14ac:dyDescent="0.25">
      <c r="A59" s="29" t="s">
        <v>34</v>
      </c>
    </row>
    <row r="60" spans="1:9" x14ac:dyDescent="0.25">
      <c r="A60" s="30" t="s">
        <v>257</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sheetData>
  <mergeCells count="11">
    <mergeCell ref="A12:C12"/>
    <mergeCell ref="B13:C13"/>
    <mergeCell ref="B14:C14"/>
    <mergeCell ref="B15:C15"/>
    <mergeCell ref="A60:I65"/>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A21"/>
  </sheetPr>
  <dimension ref="A1:I88"/>
  <sheetViews>
    <sheetView workbookViewId="0">
      <selection activeCell="G1" sqref="G1"/>
    </sheetView>
  </sheetViews>
  <sheetFormatPr defaultRowHeight="15" x14ac:dyDescent="0.25"/>
  <cols>
    <col min="1" max="1" width="15.7109375" customWidth="1"/>
  </cols>
  <sheetData>
    <row r="1" spans="1:5" ht="23.25" x14ac:dyDescent="0.35">
      <c r="A1" s="42" t="s">
        <v>258</v>
      </c>
    </row>
    <row r="2" spans="1:5" x14ac:dyDescent="0.25">
      <c r="A2" s="4" t="str">
        <f>HYPERLINK("#CONTENTS!A1", "CONTENTS")</f>
        <v>CONTENTS</v>
      </c>
    </row>
    <row r="5" spans="1:5" x14ac:dyDescent="0.25">
      <c r="A5" s="5" t="s">
        <v>1</v>
      </c>
      <c r="B5" s="6"/>
      <c r="C5" s="6"/>
      <c r="D5" s="6"/>
      <c r="E5" s="7"/>
    </row>
    <row r="6" spans="1:5" ht="30" customHeight="1" x14ac:dyDescent="0.25">
      <c r="A6" s="11" t="s">
        <v>2</v>
      </c>
      <c r="B6" s="8" t="s">
        <v>259</v>
      </c>
      <c r="C6" s="8"/>
      <c r="D6" s="8"/>
      <c r="E6" s="8"/>
    </row>
    <row r="7" spans="1:5" x14ac:dyDescent="0.25">
      <c r="A7" s="12" t="s">
        <v>4</v>
      </c>
      <c r="B7" s="9" t="s">
        <v>260</v>
      </c>
      <c r="C7" s="9"/>
      <c r="D7" s="9"/>
      <c r="E7" s="9"/>
    </row>
    <row r="8" spans="1:5" x14ac:dyDescent="0.25">
      <c r="A8" s="12" t="s">
        <v>6</v>
      </c>
      <c r="B8" s="10" t="s">
        <v>261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2" x14ac:dyDescent="0.25">
      <c r="A19" s="2" t="s">
        <v>262</v>
      </c>
    </row>
    <row r="20" spans="1:2" x14ac:dyDescent="0.25">
      <c r="A20" s="22" t="s">
        <v>263</v>
      </c>
    </row>
    <row r="22" spans="1:2" ht="15.75" thickBot="1" x14ac:dyDescent="0.3">
      <c r="A22" s="43"/>
      <c r="B22" s="43">
        <v>2021</v>
      </c>
    </row>
    <row r="23" spans="1:2" x14ac:dyDescent="0.25">
      <c r="A23" t="s">
        <v>21</v>
      </c>
      <c r="B23" s="26" t="s">
        <v>22</v>
      </c>
    </row>
    <row r="24" spans="1:2" x14ac:dyDescent="0.25">
      <c r="A24" t="s">
        <v>23</v>
      </c>
      <c r="B24">
        <v>41.2</v>
      </c>
    </row>
    <row r="25" spans="1:2" x14ac:dyDescent="0.25">
      <c r="A25" t="s">
        <v>24</v>
      </c>
      <c r="B25">
        <v>16.7</v>
      </c>
    </row>
    <row r="26" spans="1:2" ht="15.75" thickBot="1" x14ac:dyDescent="0.3">
      <c r="A26" s="43" t="s">
        <v>25</v>
      </c>
      <c r="B26" s="43">
        <v>17.5</v>
      </c>
    </row>
    <row r="30" spans="1:2" x14ac:dyDescent="0.25">
      <c r="A30" s="2" t="s">
        <v>262</v>
      </c>
    </row>
    <row r="31" spans="1:2" x14ac:dyDescent="0.25">
      <c r="A31" s="22" t="s">
        <v>264</v>
      </c>
    </row>
    <row r="33" spans="1:2" ht="15.75" thickBot="1" x14ac:dyDescent="0.3">
      <c r="A33" s="43"/>
      <c r="B33" s="43">
        <v>2021</v>
      </c>
    </row>
    <row r="34" spans="1:2" x14ac:dyDescent="0.25">
      <c r="A34" t="s">
        <v>21</v>
      </c>
      <c r="B34" s="26" t="s">
        <v>22</v>
      </c>
    </row>
    <row r="35" spans="1:2" x14ac:dyDescent="0.25">
      <c r="A35" t="s">
        <v>23</v>
      </c>
      <c r="B35">
        <v>48.2</v>
      </c>
    </row>
    <row r="36" spans="1:2" x14ac:dyDescent="0.25">
      <c r="A36" t="s">
        <v>24</v>
      </c>
      <c r="B36">
        <v>15.7</v>
      </c>
    </row>
    <row r="37" spans="1:2" ht="15.75" thickBot="1" x14ac:dyDescent="0.3">
      <c r="A37" s="43" t="s">
        <v>25</v>
      </c>
      <c r="B37" s="43">
        <v>18.100000000000001</v>
      </c>
    </row>
    <row r="41" spans="1:2" x14ac:dyDescent="0.25">
      <c r="A41" s="2" t="s">
        <v>262</v>
      </c>
    </row>
    <row r="42" spans="1:2" x14ac:dyDescent="0.25">
      <c r="A42" s="22" t="s">
        <v>265</v>
      </c>
    </row>
    <row r="44" spans="1:2" ht="15.75" thickBot="1" x14ac:dyDescent="0.3">
      <c r="A44" s="43"/>
      <c r="B44" s="43">
        <v>2021</v>
      </c>
    </row>
    <row r="45" spans="1:2" x14ac:dyDescent="0.25">
      <c r="A45" t="s">
        <v>21</v>
      </c>
      <c r="B45" s="26" t="s">
        <v>22</v>
      </c>
    </row>
    <row r="46" spans="1:2" x14ac:dyDescent="0.25">
      <c r="A46" t="s">
        <v>23</v>
      </c>
      <c r="B46">
        <v>45.7</v>
      </c>
    </row>
    <row r="47" spans="1:2" x14ac:dyDescent="0.25">
      <c r="A47" t="s">
        <v>24</v>
      </c>
      <c r="B47">
        <v>17.5</v>
      </c>
    </row>
    <row r="48" spans="1:2" ht="15.75" thickBot="1" x14ac:dyDescent="0.3">
      <c r="A48" s="43" t="s">
        <v>25</v>
      </c>
      <c r="B48" s="43">
        <v>18</v>
      </c>
    </row>
    <row r="52" spans="1:2" x14ac:dyDescent="0.25">
      <c r="A52" s="2" t="s">
        <v>262</v>
      </c>
    </row>
    <row r="53" spans="1:2" x14ac:dyDescent="0.25">
      <c r="A53" s="22" t="s">
        <v>266</v>
      </c>
    </row>
    <row r="55" spans="1:2" ht="15.75" thickBot="1" x14ac:dyDescent="0.3">
      <c r="A55" s="43"/>
      <c r="B55" s="43">
        <v>2021</v>
      </c>
    </row>
    <row r="56" spans="1:2" x14ac:dyDescent="0.25">
      <c r="A56" t="s">
        <v>21</v>
      </c>
      <c r="B56" s="26" t="s">
        <v>22</v>
      </c>
    </row>
    <row r="57" spans="1:2" x14ac:dyDescent="0.25">
      <c r="A57" t="s">
        <v>23</v>
      </c>
      <c r="B57">
        <v>39.299999999999997</v>
      </c>
    </row>
    <row r="58" spans="1:2" x14ac:dyDescent="0.25">
      <c r="A58" t="s">
        <v>24</v>
      </c>
      <c r="B58">
        <v>17.5</v>
      </c>
    </row>
    <row r="59" spans="1:2" ht="15.75" thickBot="1" x14ac:dyDescent="0.3">
      <c r="A59" s="43" t="s">
        <v>25</v>
      </c>
      <c r="B59" s="43">
        <v>17.100000000000001</v>
      </c>
    </row>
    <row r="63" spans="1:2" x14ac:dyDescent="0.25">
      <c r="A63" s="2" t="s">
        <v>262</v>
      </c>
    </row>
    <row r="64" spans="1:2" x14ac:dyDescent="0.25">
      <c r="A64" s="22" t="s">
        <v>267</v>
      </c>
    </row>
    <row r="66" spans="1:2" ht="15.75" thickBot="1" x14ac:dyDescent="0.3">
      <c r="A66" s="43"/>
      <c r="B66" s="43">
        <v>2021</v>
      </c>
    </row>
    <row r="67" spans="1:2" x14ac:dyDescent="0.25">
      <c r="A67" t="s">
        <v>21</v>
      </c>
      <c r="B67" s="26" t="s">
        <v>22</v>
      </c>
    </row>
    <row r="68" spans="1:2" x14ac:dyDescent="0.25">
      <c r="A68" t="s">
        <v>23</v>
      </c>
      <c r="B68">
        <v>28.8</v>
      </c>
    </row>
    <row r="69" spans="1:2" x14ac:dyDescent="0.25">
      <c r="A69" t="s">
        <v>24</v>
      </c>
      <c r="B69">
        <v>14.5</v>
      </c>
    </row>
    <row r="70" spans="1:2" ht="15.75" thickBot="1" x14ac:dyDescent="0.3">
      <c r="A70" s="43" t="s">
        <v>25</v>
      </c>
      <c r="B70" s="43">
        <v>17</v>
      </c>
    </row>
    <row r="72" spans="1:2" x14ac:dyDescent="0.25">
      <c r="A72" t="s">
        <v>28</v>
      </c>
    </row>
    <row r="73" spans="1:2" x14ac:dyDescent="0.25">
      <c r="A73" t="s">
        <v>268</v>
      </c>
    </row>
    <row r="75" spans="1:2" x14ac:dyDescent="0.25">
      <c r="A75" s="28" t="s">
        <v>30</v>
      </c>
    </row>
    <row r="76" spans="1:2" x14ac:dyDescent="0.25">
      <c r="A76" t="s">
        <v>31</v>
      </c>
    </row>
    <row r="81" spans="1:9" x14ac:dyDescent="0.25">
      <c r="A81" s="29" t="s">
        <v>34</v>
      </c>
    </row>
    <row r="82" spans="1:9" x14ac:dyDescent="0.25">
      <c r="A82" s="30" t="s">
        <v>269</v>
      </c>
      <c r="B82" s="16"/>
      <c r="C82" s="16"/>
      <c r="D82" s="16"/>
      <c r="E82" s="16"/>
      <c r="F82" s="16"/>
      <c r="G82" s="16"/>
      <c r="H82" s="16"/>
      <c r="I82" s="16"/>
    </row>
    <row r="83" spans="1:9" x14ac:dyDescent="0.25">
      <c r="A83" s="16"/>
      <c r="B83" s="16"/>
      <c r="C83" s="16"/>
      <c r="D83" s="16"/>
      <c r="E83" s="16"/>
      <c r="F83" s="16"/>
      <c r="G83" s="16"/>
      <c r="H83" s="16"/>
      <c r="I83" s="16"/>
    </row>
    <row r="84" spans="1:9" x14ac:dyDescent="0.25">
      <c r="A84" s="16"/>
      <c r="B84" s="16"/>
      <c r="C84" s="16"/>
      <c r="D84" s="16"/>
      <c r="E84" s="16"/>
      <c r="F84" s="16"/>
      <c r="G84" s="16"/>
      <c r="H84" s="16"/>
      <c r="I84" s="16"/>
    </row>
    <row r="85" spans="1:9" x14ac:dyDescent="0.25">
      <c r="A85" s="16"/>
      <c r="B85" s="16"/>
      <c r="C85" s="16"/>
      <c r="D85" s="16"/>
      <c r="E85" s="16"/>
      <c r="F85" s="16"/>
      <c r="G85" s="16"/>
      <c r="H85" s="16"/>
      <c r="I85" s="16"/>
    </row>
    <row r="86" spans="1:9" x14ac:dyDescent="0.25">
      <c r="A86" s="16"/>
      <c r="B86" s="16"/>
      <c r="C86" s="16"/>
      <c r="D86" s="16"/>
      <c r="E86" s="16"/>
      <c r="F86" s="16"/>
      <c r="G86" s="16"/>
      <c r="H86" s="16"/>
      <c r="I86" s="16"/>
    </row>
    <row r="87" spans="1:9" x14ac:dyDescent="0.25">
      <c r="A87" s="16"/>
      <c r="B87" s="16"/>
      <c r="C87" s="16"/>
      <c r="D87" s="16"/>
      <c r="E87" s="16"/>
      <c r="F87" s="16"/>
      <c r="G87" s="16"/>
      <c r="H87" s="16"/>
      <c r="I87" s="16"/>
    </row>
    <row r="88" spans="1:9" x14ac:dyDescent="0.25">
      <c r="A88" s="16"/>
      <c r="B88" s="16"/>
      <c r="C88" s="16"/>
      <c r="D88" s="16"/>
      <c r="E88" s="16"/>
      <c r="F88" s="16"/>
      <c r="G88" s="16"/>
      <c r="H88" s="16"/>
      <c r="I88" s="16"/>
    </row>
  </sheetData>
  <mergeCells count="11">
    <mergeCell ref="A12:C12"/>
    <mergeCell ref="B13:C13"/>
    <mergeCell ref="B14:C14"/>
    <mergeCell ref="B15:C15"/>
    <mergeCell ref="A82:I88"/>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A21"/>
  </sheetPr>
  <dimension ref="A1:P47"/>
  <sheetViews>
    <sheetView workbookViewId="0">
      <selection activeCell="G1" sqref="G1"/>
    </sheetView>
  </sheetViews>
  <sheetFormatPr defaultRowHeight="15" x14ac:dyDescent="0.25"/>
  <cols>
    <col min="1" max="1" width="15.7109375" customWidth="1"/>
  </cols>
  <sheetData>
    <row r="1" spans="1:5" ht="23.25" x14ac:dyDescent="0.35">
      <c r="A1" s="42" t="s">
        <v>258</v>
      </c>
    </row>
    <row r="2" spans="1:5" x14ac:dyDescent="0.25">
      <c r="A2" s="4" t="str">
        <f>HYPERLINK("#CONTENTS!A1", "CONTENTS")</f>
        <v>CONTENTS</v>
      </c>
    </row>
    <row r="5" spans="1:5" x14ac:dyDescent="0.25">
      <c r="A5" s="5" t="s">
        <v>1</v>
      </c>
      <c r="B5" s="6"/>
      <c r="C5" s="6"/>
      <c r="D5" s="6"/>
      <c r="E5" s="7"/>
    </row>
    <row r="6" spans="1:5" x14ac:dyDescent="0.25">
      <c r="A6" s="20" t="s">
        <v>2</v>
      </c>
      <c r="B6" s="17" t="s">
        <v>270</v>
      </c>
      <c r="C6" s="17"/>
      <c r="D6" s="17"/>
      <c r="E6" s="17"/>
    </row>
    <row r="7" spans="1:5" x14ac:dyDescent="0.25">
      <c r="A7" s="12" t="s">
        <v>4</v>
      </c>
      <c r="B7" s="9" t="s">
        <v>271</v>
      </c>
      <c r="C7" s="9"/>
      <c r="D7" s="9"/>
      <c r="E7" s="9"/>
    </row>
    <row r="8" spans="1:5" x14ac:dyDescent="0.25">
      <c r="A8" s="12" t="s">
        <v>6</v>
      </c>
      <c r="B8" s="10" t="s">
        <v>272</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273</v>
      </c>
    </row>
    <row r="20" spans="1:16" x14ac:dyDescent="0.25">
      <c r="A20" s="22" t="s">
        <v>135</v>
      </c>
    </row>
    <row r="21" spans="1:16" x14ac:dyDescent="0.25">
      <c r="A21" s="22" t="s">
        <v>274</v>
      </c>
    </row>
    <row r="23" spans="1:16" ht="15.75" thickBot="1" x14ac:dyDescent="0.3">
      <c r="A23" s="43"/>
      <c r="B23" s="43">
        <v>2010</v>
      </c>
      <c r="C23" s="43">
        <v>2011</v>
      </c>
      <c r="D23" s="43">
        <v>2012</v>
      </c>
      <c r="E23" s="43">
        <v>2013</v>
      </c>
      <c r="F23" s="43">
        <v>2014</v>
      </c>
      <c r="G23" s="43">
        <v>2015</v>
      </c>
      <c r="H23" s="43">
        <v>2016</v>
      </c>
      <c r="I23" s="43">
        <v>2017</v>
      </c>
      <c r="J23" s="43">
        <v>2018</v>
      </c>
      <c r="K23" s="43">
        <v>2019</v>
      </c>
      <c r="L23" s="43">
        <v>2020</v>
      </c>
      <c r="M23" s="43">
        <v>2021</v>
      </c>
      <c r="N23" s="43">
        <v>2022</v>
      </c>
      <c r="O23" s="43">
        <v>2023</v>
      </c>
      <c r="P23" s="43">
        <v>2024</v>
      </c>
    </row>
    <row r="24" spans="1:16" x14ac:dyDescent="0.25">
      <c r="A24" t="s">
        <v>21</v>
      </c>
      <c r="B24">
        <v>15.8</v>
      </c>
      <c r="C24">
        <v>16.2</v>
      </c>
      <c r="D24">
        <v>16.399999999999999</v>
      </c>
      <c r="E24">
        <v>16</v>
      </c>
      <c r="F24">
        <v>15.7</v>
      </c>
      <c r="G24">
        <v>15.5</v>
      </c>
      <c r="H24">
        <v>15.1</v>
      </c>
      <c r="I24">
        <v>14.6</v>
      </c>
      <c r="J24">
        <v>14.4</v>
      </c>
      <c r="K24">
        <v>13.7</v>
      </c>
      <c r="L24">
        <v>12.7</v>
      </c>
      <c r="M24">
        <v>12.3</v>
      </c>
      <c r="N24">
        <v>12.2</v>
      </c>
      <c r="O24">
        <v>11.7</v>
      </c>
      <c r="P24">
        <v>11.1</v>
      </c>
    </row>
    <row r="25" spans="1:16" x14ac:dyDescent="0.25">
      <c r="A25" t="s">
        <v>23</v>
      </c>
      <c r="B25">
        <v>17.8</v>
      </c>
      <c r="C25">
        <v>18.8</v>
      </c>
      <c r="D25">
        <v>18</v>
      </c>
      <c r="E25">
        <v>17.2</v>
      </c>
      <c r="F25">
        <v>17</v>
      </c>
      <c r="G25">
        <v>16.100000000000001</v>
      </c>
      <c r="H25">
        <v>15.6</v>
      </c>
      <c r="I25">
        <v>15.1</v>
      </c>
      <c r="J25">
        <v>14.7</v>
      </c>
      <c r="K25">
        <v>14.9</v>
      </c>
      <c r="L25">
        <v>14.7</v>
      </c>
      <c r="M25">
        <v>14.3</v>
      </c>
      <c r="N25">
        <v>14</v>
      </c>
      <c r="O25">
        <v>12.5</v>
      </c>
      <c r="P25">
        <v>11.2</v>
      </c>
    </row>
    <row r="26" spans="1:16" x14ac:dyDescent="0.25">
      <c r="A26" t="s">
        <v>24</v>
      </c>
      <c r="B26">
        <v>4.5</v>
      </c>
      <c r="C26">
        <v>5.5</v>
      </c>
      <c r="D26">
        <v>6.4</v>
      </c>
      <c r="E26">
        <v>7.1</v>
      </c>
      <c r="F26">
        <v>7.7</v>
      </c>
      <c r="G26">
        <v>7.3</v>
      </c>
      <c r="H26">
        <v>7.1</v>
      </c>
      <c r="I26">
        <v>7</v>
      </c>
      <c r="J26">
        <v>8.5</v>
      </c>
      <c r="K26">
        <v>6.5</v>
      </c>
      <c r="L26">
        <v>4.5</v>
      </c>
      <c r="M26">
        <v>6.2</v>
      </c>
      <c r="N26">
        <v>7.8</v>
      </c>
      <c r="O26">
        <v>5.9</v>
      </c>
      <c r="P26">
        <v>4</v>
      </c>
    </row>
    <row r="27" spans="1:16" ht="15.75" thickBot="1" x14ac:dyDescent="0.3">
      <c r="A27" s="43" t="s">
        <v>25</v>
      </c>
      <c r="B27" s="44" t="s">
        <v>22</v>
      </c>
      <c r="C27" s="44" t="s">
        <v>22</v>
      </c>
      <c r="D27" s="44" t="s">
        <v>22</v>
      </c>
      <c r="E27" s="44" t="s">
        <v>22</v>
      </c>
      <c r="F27" s="43">
        <v>8.6999999999999993</v>
      </c>
      <c r="G27" s="44" t="s">
        <v>22</v>
      </c>
      <c r="H27" s="44" t="s">
        <v>22</v>
      </c>
      <c r="I27" s="44" t="s">
        <v>22</v>
      </c>
      <c r="J27" s="43">
        <v>9.6</v>
      </c>
      <c r="K27" s="44" t="s">
        <v>22</v>
      </c>
      <c r="L27" s="44" t="s">
        <v>22</v>
      </c>
      <c r="M27" s="44" t="s">
        <v>22</v>
      </c>
      <c r="N27" s="44" t="s">
        <v>22</v>
      </c>
      <c r="O27" s="44" t="s">
        <v>22</v>
      </c>
      <c r="P27" s="44" t="s">
        <v>22</v>
      </c>
    </row>
    <row r="29" spans="1:16" x14ac:dyDescent="0.25">
      <c r="A29" t="s">
        <v>28</v>
      </c>
    </row>
    <row r="30" spans="1:16" x14ac:dyDescent="0.25">
      <c r="A30" t="s">
        <v>275</v>
      </c>
    </row>
    <row r="32" spans="1:16" x14ac:dyDescent="0.25">
      <c r="A32" s="28" t="s">
        <v>30</v>
      </c>
    </row>
    <row r="33" spans="1:9" x14ac:dyDescent="0.25">
      <c r="A33" t="s">
        <v>31</v>
      </c>
    </row>
    <row r="35" spans="1:9" x14ac:dyDescent="0.25">
      <c r="A35" s="28" t="s">
        <v>32</v>
      </c>
    </row>
    <row r="36" spans="1:9" x14ac:dyDescent="0.25">
      <c r="A36" t="s">
        <v>109</v>
      </c>
    </row>
    <row r="41" spans="1:9" x14ac:dyDescent="0.25">
      <c r="A41" s="29" t="s">
        <v>34</v>
      </c>
    </row>
    <row r="42" spans="1:9" x14ac:dyDescent="0.25">
      <c r="A42" s="30" t="s">
        <v>276</v>
      </c>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row r="47" spans="1:9" x14ac:dyDescent="0.25">
      <c r="A47" s="16"/>
      <c r="B47" s="16"/>
      <c r="C47" s="16"/>
      <c r="D47" s="16"/>
      <c r="E47" s="16"/>
      <c r="F47" s="16"/>
      <c r="G47" s="16"/>
      <c r="H47" s="16"/>
      <c r="I47" s="16"/>
    </row>
  </sheetData>
  <mergeCells count="11">
    <mergeCell ref="A12:C12"/>
    <mergeCell ref="B13:C13"/>
    <mergeCell ref="B14:C14"/>
    <mergeCell ref="B15:C15"/>
    <mergeCell ref="A42:I4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A21"/>
  </sheetPr>
  <dimension ref="A1:Q79"/>
  <sheetViews>
    <sheetView workbookViewId="0">
      <selection activeCell="G1" sqref="G1"/>
    </sheetView>
  </sheetViews>
  <sheetFormatPr defaultRowHeight="15" x14ac:dyDescent="0.25"/>
  <cols>
    <col min="1" max="1" width="15.7109375" customWidth="1"/>
  </cols>
  <sheetData>
    <row r="1" spans="1:5" ht="23.25" x14ac:dyDescent="0.35">
      <c r="A1" s="42" t="s">
        <v>258</v>
      </c>
    </row>
    <row r="2" spans="1:5" x14ac:dyDescent="0.25">
      <c r="A2" s="4" t="str">
        <f>HYPERLINK("#CONTENTS!A1", "CONTENTS")</f>
        <v>CONTENTS</v>
      </c>
    </row>
    <row r="5" spans="1:5" x14ac:dyDescent="0.25">
      <c r="A5" s="5" t="s">
        <v>1</v>
      </c>
      <c r="B5" s="6"/>
      <c r="C5" s="6"/>
      <c r="D5" s="6"/>
      <c r="E5" s="7"/>
    </row>
    <row r="6" spans="1:5" ht="30" customHeight="1" x14ac:dyDescent="0.25">
      <c r="A6" s="11" t="s">
        <v>2</v>
      </c>
      <c r="B6" s="8" t="s">
        <v>277</v>
      </c>
      <c r="C6" s="8"/>
      <c r="D6" s="8"/>
      <c r="E6" s="8"/>
    </row>
    <row r="7" spans="1:5" x14ac:dyDescent="0.25">
      <c r="A7" s="12" t="s">
        <v>4</v>
      </c>
      <c r="B7" s="9" t="s">
        <v>278</v>
      </c>
      <c r="C7" s="9"/>
      <c r="D7" s="9"/>
      <c r="E7" s="9"/>
    </row>
    <row r="8" spans="1:5" x14ac:dyDescent="0.25">
      <c r="A8" s="12" t="s">
        <v>6</v>
      </c>
      <c r="B8" s="10" t="s">
        <v>279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14</v>
      </c>
      <c r="C13" s="17"/>
      <c r="D13" s="17"/>
      <c r="E13" s="17"/>
    </row>
    <row r="14" spans="1:5" x14ac:dyDescent="0.25">
      <c r="A14" s="12" t="s">
        <v>15</v>
      </c>
      <c r="B14" s="9" t="s">
        <v>280</v>
      </c>
      <c r="C14" s="9"/>
      <c r="D14" s="9"/>
      <c r="E14" s="9"/>
    </row>
    <row r="15" spans="1:5" x14ac:dyDescent="0.25">
      <c r="A15" s="13" t="s">
        <v>17</v>
      </c>
      <c r="B15" s="19" t="s">
        <v>18</v>
      </c>
      <c r="C15" s="19"/>
      <c r="D15" s="19"/>
      <c r="E15" s="19"/>
    </row>
    <row r="19" spans="1:17" x14ac:dyDescent="0.25">
      <c r="A19" s="2" t="s">
        <v>281</v>
      </c>
    </row>
    <row r="20" spans="1:17" x14ac:dyDescent="0.25">
      <c r="A20" s="22" t="s">
        <v>282</v>
      </c>
    </row>
    <row r="22" spans="1:17" ht="15.75" thickBot="1" x14ac:dyDescent="0.3">
      <c r="A22" s="43"/>
      <c r="B22" s="43">
        <v>2010</v>
      </c>
      <c r="C22" s="43">
        <v>2011</v>
      </c>
      <c r="D22" s="43">
        <v>2012</v>
      </c>
      <c r="E22" s="43">
        <v>2013</v>
      </c>
      <c r="F22" s="43">
        <v>2014</v>
      </c>
      <c r="G22" s="43">
        <v>2015</v>
      </c>
      <c r="H22" s="43">
        <v>2016</v>
      </c>
      <c r="I22" s="43">
        <v>2017</v>
      </c>
      <c r="J22" s="43">
        <v>2018</v>
      </c>
      <c r="K22" s="43">
        <v>2019</v>
      </c>
      <c r="L22" s="43">
        <v>2020</v>
      </c>
      <c r="M22" s="43">
        <v>2021</v>
      </c>
      <c r="N22" s="43">
        <v>2022</v>
      </c>
      <c r="O22" s="43">
        <v>2023</v>
      </c>
      <c r="P22" s="43">
        <v>2024</v>
      </c>
      <c r="Q22" s="43">
        <v>2025</v>
      </c>
    </row>
    <row r="23" spans="1:17" x14ac:dyDescent="0.25">
      <c r="A23" t="s">
        <v>21</v>
      </c>
      <c r="B23">
        <v>12.7</v>
      </c>
      <c r="C23">
        <v>12.5</v>
      </c>
      <c r="D23">
        <v>11.8</v>
      </c>
      <c r="E23">
        <v>11.2</v>
      </c>
      <c r="F23">
        <v>11.1</v>
      </c>
      <c r="G23">
        <v>11.1</v>
      </c>
      <c r="H23">
        <v>11.1</v>
      </c>
      <c r="I23">
        <v>11.2</v>
      </c>
      <c r="J23">
        <v>11.3</v>
      </c>
      <c r="K23">
        <v>11.3</v>
      </c>
      <c r="L23">
        <v>11</v>
      </c>
      <c r="M23">
        <v>10.9</v>
      </c>
      <c r="N23">
        <v>10.6</v>
      </c>
      <c r="O23">
        <v>10.199999999999999</v>
      </c>
      <c r="P23">
        <v>10</v>
      </c>
      <c r="Q23">
        <v>9.6</v>
      </c>
    </row>
    <row r="24" spans="1:17" x14ac:dyDescent="0.25">
      <c r="A24" t="s">
        <v>23</v>
      </c>
      <c r="B24">
        <v>12.1</v>
      </c>
      <c r="C24">
        <v>11.4</v>
      </c>
      <c r="D24">
        <v>10.8</v>
      </c>
      <c r="E24">
        <v>9.9</v>
      </c>
      <c r="F24">
        <v>10.9</v>
      </c>
      <c r="G24">
        <v>10.6</v>
      </c>
      <c r="H24">
        <v>10.5</v>
      </c>
      <c r="I24">
        <v>9.9</v>
      </c>
      <c r="J24">
        <v>9.6</v>
      </c>
      <c r="K24">
        <v>8.9</v>
      </c>
      <c r="L24">
        <v>8.4</v>
      </c>
      <c r="M24">
        <v>8.1999999999999993</v>
      </c>
      <c r="N24">
        <v>7.9</v>
      </c>
      <c r="O24">
        <v>7.8</v>
      </c>
      <c r="P24">
        <v>7.6</v>
      </c>
      <c r="Q24">
        <v>7.6</v>
      </c>
    </row>
    <row r="25" spans="1:17" x14ac:dyDescent="0.25">
      <c r="A25" t="s">
        <v>24</v>
      </c>
      <c r="B25">
        <v>13.2</v>
      </c>
      <c r="C25">
        <v>13.5</v>
      </c>
      <c r="D25">
        <v>13.5</v>
      </c>
      <c r="E25">
        <v>13.7</v>
      </c>
      <c r="F25">
        <v>13.6</v>
      </c>
      <c r="G25">
        <v>13</v>
      </c>
      <c r="H25">
        <v>13.4</v>
      </c>
      <c r="I25">
        <v>14</v>
      </c>
      <c r="J25">
        <v>13.8</v>
      </c>
      <c r="K25">
        <v>14.6</v>
      </c>
      <c r="L25">
        <v>14.8</v>
      </c>
      <c r="M25">
        <v>13.9</v>
      </c>
      <c r="N25">
        <v>12.9</v>
      </c>
      <c r="O25">
        <v>11.8</v>
      </c>
      <c r="P25">
        <v>11.6</v>
      </c>
      <c r="Q25">
        <v>11.3</v>
      </c>
    </row>
    <row r="26" spans="1:17" ht="15.75" thickBot="1" x14ac:dyDescent="0.3">
      <c r="A26" s="43" t="s">
        <v>25</v>
      </c>
      <c r="B26" s="43">
        <v>16.7</v>
      </c>
      <c r="C26" s="43">
        <v>16.7</v>
      </c>
      <c r="D26" s="43">
        <v>16.899999999999999</v>
      </c>
      <c r="E26" s="43">
        <v>17</v>
      </c>
      <c r="F26" s="43">
        <v>15.7</v>
      </c>
      <c r="G26" s="43">
        <v>16</v>
      </c>
      <c r="H26" s="43">
        <v>15.1</v>
      </c>
      <c r="I26" s="43">
        <v>14.9</v>
      </c>
      <c r="J26" s="43">
        <v>15.6</v>
      </c>
      <c r="K26" s="43">
        <v>14.3</v>
      </c>
      <c r="L26" s="43">
        <v>14.3</v>
      </c>
      <c r="M26" s="43">
        <v>14.7</v>
      </c>
      <c r="N26" s="43">
        <v>14</v>
      </c>
      <c r="O26" s="43">
        <v>12.5</v>
      </c>
      <c r="P26" s="43">
        <v>11.7</v>
      </c>
      <c r="Q26" s="43">
        <v>11.5</v>
      </c>
    </row>
    <row r="30" spans="1:17" x14ac:dyDescent="0.25">
      <c r="A30" s="2" t="s">
        <v>281</v>
      </c>
    </row>
    <row r="31" spans="1:17" x14ac:dyDescent="0.25">
      <c r="A31" s="22" t="s">
        <v>283</v>
      </c>
    </row>
    <row r="33" spans="1:17" ht="15.75" thickBot="1" x14ac:dyDescent="0.3">
      <c r="A33" s="43"/>
      <c r="B33" s="43">
        <v>2010</v>
      </c>
      <c r="C33" s="43">
        <v>2011</v>
      </c>
      <c r="D33" s="43">
        <v>2012</v>
      </c>
      <c r="E33" s="43">
        <v>2013</v>
      </c>
      <c r="F33" s="43">
        <v>2014</v>
      </c>
      <c r="G33" s="43">
        <v>2015</v>
      </c>
      <c r="H33" s="43">
        <v>2016</v>
      </c>
      <c r="I33" s="43">
        <v>2017</v>
      </c>
      <c r="J33" s="43">
        <v>2018</v>
      </c>
      <c r="K33" s="43">
        <v>2019</v>
      </c>
      <c r="L33" s="43">
        <v>2020</v>
      </c>
      <c r="M33" s="43">
        <v>2021</v>
      </c>
      <c r="N33" s="43">
        <v>2022</v>
      </c>
      <c r="O33" s="43">
        <v>2023</v>
      </c>
      <c r="P33" s="43">
        <v>2024</v>
      </c>
      <c r="Q33" s="43">
        <v>2025</v>
      </c>
    </row>
    <row r="34" spans="1:17" x14ac:dyDescent="0.25">
      <c r="A34" t="s">
        <v>21</v>
      </c>
      <c r="B34">
        <v>-22.2</v>
      </c>
      <c r="C34">
        <v>-22.2</v>
      </c>
      <c r="D34">
        <v>-22.3</v>
      </c>
      <c r="E34">
        <v>-22.6</v>
      </c>
      <c r="F34">
        <v>-22.2</v>
      </c>
      <c r="G34">
        <v>-22</v>
      </c>
      <c r="H34">
        <v>-21.9</v>
      </c>
      <c r="I34">
        <v>-21.7</v>
      </c>
      <c r="J34">
        <v>-21.5</v>
      </c>
      <c r="K34">
        <v>-21.4</v>
      </c>
      <c r="L34">
        <v>-21</v>
      </c>
      <c r="M34">
        <v>-20.6</v>
      </c>
      <c r="N34">
        <v>-20.2</v>
      </c>
      <c r="O34">
        <v>-20.100000000000001</v>
      </c>
      <c r="P34">
        <v>-20.100000000000001</v>
      </c>
      <c r="Q34">
        <v>-19.8</v>
      </c>
    </row>
    <row r="35" spans="1:17" x14ac:dyDescent="0.25">
      <c r="A35" t="s">
        <v>23</v>
      </c>
      <c r="B35">
        <v>-49.3</v>
      </c>
      <c r="C35">
        <v>-49.7</v>
      </c>
      <c r="D35">
        <v>-49.7</v>
      </c>
      <c r="E35">
        <v>-48.4</v>
      </c>
      <c r="F35">
        <v>-47.8</v>
      </c>
      <c r="G35">
        <v>-47.8</v>
      </c>
      <c r="H35">
        <v>-47.7</v>
      </c>
      <c r="I35">
        <v>-46.6</v>
      </c>
      <c r="J35">
        <v>-46.1</v>
      </c>
      <c r="K35">
        <v>-45.6</v>
      </c>
      <c r="L35">
        <v>-45</v>
      </c>
      <c r="M35">
        <v>-44.1</v>
      </c>
      <c r="N35">
        <v>-42.3</v>
      </c>
      <c r="O35">
        <v>-41.8</v>
      </c>
      <c r="P35">
        <v>-41.9</v>
      </c>
      <c r="Q35">
        <v>-41.3</v>
      </c>
    </row>
    <row r="36" spans="1:17" x14ac:dyDescent="0.25">
      <c r="A36" t="s">
        <v>24</v>
      </c>
      <c r="B36">
        <v>-6</v>
      </c>
      <c r="C36">
        <v>-5.9</v>
      </c>
      <c r="D36">
        <v>-6.2</v>
      </c>
      <c r="E36">
        <v>-6</v>
      </c>
      <c r="F36">
        <v>-6.1</v>
      </c>
      <c r="G36">
        <v>-5.9</v>
      </c>
      <c r="H36">
        <v>-6</v>
      </c>
      <c r="I36">
        <v>-6.3</v>
      </c>
      <c r="J36">
        <v>-5.9</v>
      </c>
      <c r="K36">
        <v>-5.7</v>
      </c>
      <c r="L36">
        <v>-5.6</v>
      </c>
      <c r="M36">
        <v>-4.4000000000000004</v>
      </c>
      <c r="N36">
        <v>-4.5</v>
      </c>
      <c r="O36">
        <v>-5.0999999999999996</v>
      </c>
      <c r="P36">
        <v>-5</v>
      </c>
      <c r="Q36">
        <v>-5.3</v>
      </c>
    </row>
    <row r="37" spans="1:17" ht="15.75" thickBot="1" x14ac:dyDescent="0.3">
      <c r="A37" s="43" t="s">
        <v>25</v>
      </c>
      <c r="B37" s="44" t="s">
        <v>22</v>
      </c>
      <c r="C37" s="43">
        <v>-1.1000000000000001</v>
      </c>
      <c r="D37" s="43">
        <v>-1</v>
      </c>
      <c r="E37" s="43">
        <v>-1.2</v>
      </c>
      <c r="F37" s="43">
        <v>-1.1000000000000001</v>
      </c>
      <c r="G37" s="43">
        <v>-1</v>
      </c>
      <c r="H37" s="43">
        <v>-1.5</v>
      </c>
      <c r="I37" s="43">
        <v>-1.6</v>
      </c>
      <c r="J37" s="43">
        <v>-1.3</v>
      </c>
      <c r="K37" s="43">
        <v>-1.3</v>
      </c>
      <c r="L37" s="43">
        <v>-1.7</v>
      </c>
      <c r="M37" s="43">
        <v>-1.5</v>
      </c>
      <c r="N37" s="43">
        <v>-1.6</v>
      </c>
      <c r="O37" s="43">
        <v>-1.3</v>
      </c>
      <c r="P37" s="43">
        <v>-1.3</v>
      </c>
      <c r="Q37" s="43">
        <v>-1.3</v>
      </c>
    </row>
    <row r="41" spans="1:17" x14ac:dyDescent="0.25">
      <c r="A41" s="2" t="s">
        <v>281</v>
      </c>
    </row>
    <row r="42" spans="1:17" x14ac:dyDescent="0.25">
      <c r="A42" s="22" t="s">
        <v>284</v>
      </c>
    </row>
    <row r="44" spans="1:17" ht="15.75" thickBot="1" x14ac:dyDescent="0.3">
      <c r="A44" s="43"/>
      <c r="B44" s="43">
        <v>2010</v>
      </c>
      <c r="C44" s="43">
        <v>2011</v>
      </c>
      <c r="D44" s="43">
        <v>2012</v>
      </c>
      <c r="E44" s="43">
        <v>2013</v>
      </c>
      <c r="F44" s="43">
        <v>2014</v>
      </c>
      <c r="G44" s="43">
        <v>2015</v>
      </c>
      <c r="H44" s="43">
        <v>2016</v>
      </c>
      <c r="I44" s="43">
        <v>2017</v>
      </c>
      <c r="J44" s="43">
        <v>2018</v>
      </c>
      <c r="K44" s="43">
        <v>2019</v>
      </c>
      <c r="L44" s="43">
        <v>2020</v>
      </c>
      <c r="M44" s="43">
        <v>2021</v>
      </c>
      <c r="N44" s="43">
        <v>2022</v>
      </c>
      <c r="O44" s="43">
        <v>2023</v>
      </c>
      <c r="P44" s="43">
        <v>2024</v>
      </c>
      <c r="Q44" s="43">
        <v>2025</v>
      </c>
    </row>
    <row r="45" spans="1:17" x14ac:dyDescent="0.25">
      <c r="A45" t="s">
        <v>21</v>
      </c>
      <c r="B45">
        <v>-2.5</v>
      </c>
      <c r="C45">
        <v>-2.2999999999999998</v>
      </c>
      <c r="D45">
        <v>-2.1</v>
      </c>
      <c r="E45">
        <v>-2</v>
      </c>
      <c r="F45">
        <v>-1.9</v>
      </c>
      <c r="G45">
        <v>-1.9</v>
      </c>
      <c r="H45">
        <v>-1.9</v>
      </c>
      <c r="I45">
        <v>-2.1</v>
      </c>
      <c r="J45">
        <v>-2.1</v>
      </c>
      <c r="K45">
        <v>-2</v>
      </c>
      <c r="L45">
        <v>-2.2000000000000002</v>
      </c>
      <c r="M45">
        <v>-2.2999999999999998</v>
      </c>
      <c r="N45">
        <v>-2.4</v>
      </c>
      <c r="O45">
        <v>-2.5</v>
      </c>
      <c r="P45">
        <v>-2.4</v>
      </c>
      <c r="Q45">
        <v>-2.4</v>
      </c>
    </row>
    <row r="46" spans="1:17" x14ac:dyDescent="0.25">
      <c r="A46" t="s">
        <v>23</v>
      </c>
      <c r="B46">
        <v>-5.7</v>
      </c>
      <c r="C46">
        <v>-5.0999999999999996</v>
      </c>
      <c r="D46">
        <v>-5</v>
      </c>
      <c r="E46">
        <v>-5</v>
      </c>
      <c r="F46">
        <v>-4.7</v>
      </c>
      <c r="G46">
        <v>-5.0999999999999996</v>
      </c>
      <c r="H46">
        <v>-5.0999999999999996</v>
      </c>
      <c r="I46">
        <v>-5.2</v>
      </c>
      <c r="J46">
        <v>-5.4</v>
      </c>
      <c r="K46">
        <v>-4.8</v>
      </c>
      <c r="L46">
        <v>-4.5</v>
      </c>
      <c r="M46">
        <v>-4.5</v>
      </c>
      <c r="N46">
        <v>-4.9000000000000004</v>
      </c>
      <c r="O46">
        <v>-5.2</v>
      </c>
      <c r="P46">
        <v>-5</v>
      </c>
      <c r="Q46">
        <v>-4.3</v>
      </c>
    </row>
    <row r="47" spans="1:17" x14ac:dyDescent="0.25">
      <c r="A47" t="s">
        <v>24</v>
      </c>
      <c r="B47">
        <v>-1.6</v>
      </c>
      <c r="C47">
        <v>-0.7</v>
      </c>
      <c r="D47">
        <v>-0.9</v>
      </c>
      <c r="E47">
        <v>-1.1000000000000001</v>
      </c>
      <c r="F47">
        <v>-1.6</v>
      </c>
      <c r="G47">
        <v>-2</v>
      </c>
      <c r="H47">
        <v>-2.4</v>
      </c>
      <c r="I47">
        <v>-2.9</v>
      </c>
      <c r="J47">
        <v>-3.3</v>
      </c>
      <c r="K47">
        <v>-3.8</v>
      </c>
      <c r="L47">
        <v>-3.3</v>
      </c>
      <c r="M47">
        <v>-2.2000000000000002</v>
      </c>
      <c r="N47">
        <v>-3</v>
      </c>
      <c r="O47">
        <v>-3.5</v>
      </c>
      <c r="P47">
        <v>-3.4</v>
      </c>
      <c r="Q47">
        <v>-3.6</v>
      </c>
    </row>
    <row r="48" spans="1:17" ht="15.75" thickBot="1" x14ac:dyDescent="0.3">
      <c r="A48" s="43" t="s">
        <v>25</v>
      </c>
      <c r="B48" s="44" t="s">
        <v>22</v>
      </c>
      <c r="C48" s="43">
        <v>1.2</v>
      </c>
      <c r="D48" s="43">
        <v>1.4</v>
      </c>
      <c r="E48" s="43">
        <v>0.9</v>
      </c>
      <c r="F48" s="43">
        <v>0.7</v>
      </c>
      <c r="G48" s="43">
        <v>0.8</v>
      </c>
      <c r="H48" s="43">
        <v>2.1</v>
      </c>
      <c r="I48" s="43">
        <v>0.7</v>
      </c>
      <c r="J48" s="43">
        <v>1.4</v>
      </c>
      <c r="K48" s="43">
        <v>-0.1</v>
      </c>
      <c r="L48" s="43">
        <v>-1.2</v>
      </c>
      <c r="M48" s="43">
        <v>-1.7</v>
      </c>
      <c r="N48" s="43">
        <v>-1.1000000000000001</v>
      </c>
      <c r="O48" s="43">
        <v>-1.6</v>
      </c>
      <c r="P48" s="43">
        <v>-1.2</v>
      </c>
      <c r="Q48" s="43">
        <v>-0.5</v>
      </c>
    </row>
    <row r="52" spans="1:17" x14ac:dyDescent="0.25">
      <c r="A52" s="2" t="s">
        <v>281</v>
      </c>
    </row>
    <row r="53" spans="1:17" x14ac:dyDescent="0.25">
      <c r="A53" s="22" t="s">
        <v>285</v>
      </c>
    </row>
    <row r="55" spans="1:17" ht="15.75" thickBot="1" x14ac:dyDescent="0.3">
      <c r="A55" s="43"/>
      <c r="B55" s="43">
        <v>2010</v>
      </c>
      <c r="C55" s="43">
        <v>2011</v>
      </c>
      <c r="D55" s="43">
        <v>2012</v>
      </c>
      <c r="E55" s="43">
        <v>2013</v>
      </c>
      <c r="F55" s="43">
        <v>2014</v>
      </c>
      <c r="G55" s="43">
        <v>2015</v>
      </c>
      <c r="H55" s="43">
        <v>2016</v>
      </c>
      <c r="I55" s="43">
        <v>2017</v>
      </c>
      <c r="J55" s="43">
        <v>2018</v>
      </c>
      <c r="K55" s="43">
        <v>2019</v>
      </c>
      <c r="L55" s="43">
        <v>2020</v>
      </c>
      <c r="M55" s="43">
        <v>2021</v>
      </c>
      <c r="N55" s="43">
        <v>2022</v>
      </c>
      <c r="O55" s="43">
        <v>2023</v>
      </c>
      <c r="P55" s="43">
        <v>2024</v>
      </c>
      <c r="Q55" s="43">
        <v>2025</v>
      </c>
    </row>
    <row r="56" spans="1:17" x14ac:dyDescent="0.25">
      <c r="A56" t="s">
        <v>21</v>
      </c>
      <c r="B56">
        <v>-3.7</v>
      </c>
      <c r="C56">
        <v>-3.5</v>
      </c>
      <c r="D56">
        <v>-3.7</v>
      </c>
      <c r="E56">
        <v>-3.9</v>
      </c>
      <c r="F56">
        <v>-3.9</v>
      </c>
      <c r="G56">
        <v>-3.6</v>
      </c>
      <c r="H56">
        <v>-3.3</v>
      </c>
      <c r="I56">
        <v>-3.1</v>
      </c>
      <c r="J56">
        <v>-3</v>
      </c>
      <c r="K56">
        <v>-2.7</v>
      </c>
      <c r="L56">
        <v>-2.7</v>
      </c>
      <c r="M56">
        <v>-2.5</v>
      </c>
      <c r="N56">
        <v>-2.2000000000000002</v>
      </c>
      <c r="O56">
        <v>-2.1</v>
      </c>
      <c r="P56">
        <v>-2</v>
      </c>
      <c r="Q56">
        <v>-2</v>
      </c>
    </row>
    <row r="57" spans="1:17" x14ac:dyDescent="0.25">
      <c r="A57" t="s">
        <v>23</v>
      </c>
      <c r="B57">
        <v>-3.5</v>
      </c>
      <c r="C57">
        <v>-3.5</v>
      </c>
      <c r="D57">
        <v>-3.5</v>
      </c>
      <c r="E57">
        <v>-7.8</v>
      </c>
      <c r="F57">
        <v>-8.1</v>
      </c>
      <c r="G57">
        <v>-8</v>
      </c>
      <c r="H57">
        <v>-7.2</v>
      </c>
      <c r="I57">
        <v>-6.5</v>
      </c>
      <c r="J57">
        <v>-5.6</v>
      </c>
      <c r="K57">
        <v>-4.9000000000000004</v>
      </c>
      <c r="L57">
        <v>-4.8</v>
      </c>
      <c r="M57">
        <v>-4</v>
      </c>
      <c r="N57">
        <v>-3.2</v>
      </c>
      <c r="O57">
        <v>-3.2</v>
      </c>
      <c r="P57">
        <v>-2.8</v>
      </c>
      <c r="Q57">
        <v>-2.9</v>
      </c>
    </row>
    <row r="58" spans="1:17" x14ac:dyDescent="0.25">
      <c r="A58" t="s">
        <v>24</v>
      </c>
      <c r="B58">
        <v>-1.2</v>
      </c>
      <c r="C58">
        <v>-1.3</v>
      </c>
      <c r="D58">
        <v>-1.6</v>
      </c>
      <c r="E58">
        <v>-1.7</v>
      </c>
      <c r="F58">
        <v>-1.8</v>
      </c>
      <c r="G58">
        <v>-1.5</v>
      </c>
      <c r="H58">
        <v>-1.3</v>
      </c>
      <c r="I58">
        <v>-1.2</v>
      </c>
      <c r="J58">
        <v>-0.8</v>
      </c>
      <c r="K58">
        <v>-0.7</v>
      </c>
      <c r="L58">
        <v>-0.6</v>
      </c>
      <c r="M58">
        <v>-0.5</v>
      </c>
      <c r="N58">
        <v>-0.4</v>
      </c>
      <c r="O58">
        <v>-0.6</v>
      </c>
      <c r="P58">
        <v>-0.5</v>
      </c>
      <c r="Q58">
        <v>-0.5</v>
      </c>
    </row>
    <row r="59" spans="1:17" ht="15.75" thickBot="1" x14ac:dyDescent="0.3">
      <c r="A59" s="43" t="s">
        <v>25</v>
      </c>
      <c r="B59" s="44" t="s">
        <v>22</v>
      </c>
      <c r="C59" s="43">
        <v>1.1000000000000001</v>
      </c>
      <c r="D59" s="43">
        <v>0.8</v>
      </c>
      <c r="E59" s="43">
        <v>0.9</v>
      </c>
      <c r="F59" s="43">
        <v>1.2</v>
      </c>
      <c r="G59" s="43">
        <v>1.1000000000000001</v>
      </c>
      <c r="H59" s="43">
        <v>0.9</v>
      </c>
      <c r="I59" s="43">
        <v>0.9</v>
      </c>
      <c r="J59" s="43">
        <v>1.2</v>
      </c>
      <c r="K59" s="43">
        <v>1.1000000000000001</v>
      </c>
      <c r="L59" s="43">
        <v>0.6</v>
      </c>
      <c r="M59" s="43">
        <v>0.7</v>
      </c>
      <c r="N59" s="43">
        <v>0.8</v>
      </c>
      <c r="O59" s="43">
        <v>0.6</v>
      </c>
      <c r="P59" s="43">
        <v>0.4</v>
      </c>
      <c r="Q59" s="43">
        <v>0.2</v>
      </c>
    </row>
    <row r="61" spans="1:17" x14ac:dyDescent="0.25">
      <c r="A61" t="s">
        <v>28</v>
      </c>
    </row>
    <row r="62" spans="1:17" x14ac:dyDescent="0.25">
      <c r="A62" t="s">
        <v>286</v>
      </c>
    </row>
    <row r="64" spans="1:17" x14ac:dyDescent="0.25">
      <c r="A64" s="28" t="s">
        <v>30</v>
      </c>
    </row>
    <row r="65" spans="1:9" x14ac:dyDescent="0.25">
      <c r="A65" t="s">
        <v>31</v>
      </c>
    </row>
    <row r="67" spans="1:9" x14ac:dyDescent="0.25">
      <c r="A67" s="28" t="s">
        <v>32</v>
      </c>
    </row>
    <row r="68" spans="1:9" x14ac:dyDescent="0.25">
      <c r="A68" t="s">
        <v>33</v>
      </c>
    </row>
    <row r="73" spans="1:9" x14ac:dyDescent="0.25">
      <c r="A73" s="29" t="s">
        <v>34</v>
      </c>
    </row>
    <row r="74" spans="1:9" x14ac:dyDescent="0.25">
      <c r="A74" s="30" t="s">
        <v>287</v>
      </c>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sheetData>
  <mergeCells count="11">
    <mergeCell ref="A12:E12"/>
    <mergeCell ref="B13:E13"/>
    <mergeCell ref="B14:E14"/>
    <mergeCell ref="B15:E15"/>
    <mergeCell ref="A74:I7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243B"/>
  </sheetPr>
  <dimension ref="A1:M89"/>
  <sheetViews>
    <sheetView workbookViewId="0">
      <selection activeCell="F1" sqref="F1"/>
    </sheetView>
  </sheetViews>
  <sheetFormatPr defaultRowHeight="15" x14ac:dyDescent="0.25"/>
  <cols>
    <col min="1" max="1" width="15.7109375" customWidth="1"/>
  </cols>
  <sheetData>
    <row r="1" spans="1:5" ht="23.25" x14ac:dyDescent="0.35">
      <c r="A1" s="3" t="s">
        <v>0</v>
      </c>
    </row>
    <row r="2" spans="1:5" x14ac:dyDescent="0.25">
      <c r="A2" s="4" t="str">
        <f>HYPERLINK("#CONTENTS!A1", "CONTENTS")</f>
        <v>CONTENTS</v>
      </c>
    </row>
    <row r="5" spans="1:5" x14ac:dyDescent="0.25">
      <c r="A5" s="5" t="s">
        <v>1</v>
      </c>
      <c r="B5" s="6"/>
      <c r="C5" s="6"/>
      <c r="D5" s="6"/>
      <c r="E5" s="7"/>
    </row>
    <row r="6" spans="1:5" ht="30" customHeight="1" x14ac:dyDescent="0.25">
      <c r="A6" s="11" t="s">
        <v>2</v>
      </c>
      <c r="B6" s="8" t="s">
        <v>3</v>
      </c>
      <c r="C6" s="8"/>
      <c r="D6" s="8"/>
      <c r="E6" s="8"/>
    </row>
    <row r="7" spans="1:5" x14ac:dyDescent="0.25">
      <c r="A7" s="12" t="s">
        <v>4</v>
      </c>
      <c r="B7" s="9" t="s">
        <v>5</v>
      </c>
      <c r="C7" s="9"/>
      <c r="D7" s="9"/>
      <c r="E7" s="9"/>
    </row>
    <row r="8" spans="1:5" x14ac:dyDescent="0.25">
      <c r="A8" s="12" t="s">
        <v>6</v>
      </c>
      <c r="B8" s="10" t="s">
        <v>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14</v>
      </c>
      <c r="C13" s="17"/>
      <c r="D13" s="17"/>
      <c r="E13" s="17"/>
    </row>
    <row r="14" spans="1:5" ht="30" customHeight="1" x14ac:dyDescent="0.25">
      <c r="A14" s="21" t="s">
        <v>15</v>
      </c>
      <c r="B14" s="18" t="s">
        <v>16</v>
      </c>
      <c r="C14" s="18"/>
      <c r="D14" s="18"/>
      <c r="E14" s="18"/>
    </row>
    <row r="15" spans="1:5" x14ac:dyDescent="0.25">
      <c r="A15" s="13" t="s">
        <v>17</v>
      </c>
      <c r="B15" s="19" t="s">
        <v>18</v>
      </c>
      <c r="C15" s="19"/>
      <c r="D15" s="19"/>
      <c r="E15" s="19"/>
    </row>
    <row r="19" spans="1:13" x14ac:dyDescent="0.25">
      <c r="A19" s="2" t="s">
        <v>19</v>
      </c>
    </row>
    <row r="20" spans="1:13" x14ac:dyDescent="0.25">
      <c r="A20" s="22" t="s">
        <v>20</v>
      </c>
    </row>
    <row r="22" spans="1:13" ht="15.75" thickBot="1" x14ac:dyDescent="0.3">
      <c r="A22" s="25"/>
      <c r="B22" s="25">
        <v>2014</v>
      </c>
      <c r="C22" s="25">
        <v>2015</v>
      </c>
      <c r="D22" s="25">
        <v>2016</v>
      </c>
      <c r="E22" s="25">
        <v>2017</v>
      </c>
      <c r="F22" s="25">
        <v>2018</v>
      </c>
      <c r="G22" s="25">
        <v>2019</v>
      </c>
      <c r="H22" s="25">
        <v>2020</v>
      </c>
      <c r="I22" s="25">
        <v>2021</v>
      </c>
      <c r="J22" s="25">
        <v>2022</v>
      </c>
      <c r="K22" s="25">
        <v>2023</v>
      </c>
      <c r="L22" s="25">
        <v>2024</v>
      </c>
      <c r="M22" s="25">
        <v>2025</v>
      </c>
    </row>
    <row r="23" spans="1:13" x14ac:dyDescent="0.25">
      <c r="A23" t="s">
        <v>21</v>
      </c>
      <c r="B23" s="26" t="s">
        <v>22</v>
      </c>
      <c r="C23">
        <v>24</v>
      </c>
      <c r="D23">
        <v>23.7</v>
      </c>
      <c r="E23">
        <v>22.4</v>
      </c>
      <c r="F23">
        <v>21.7</v>
      </c>
      <c r="G23">
        <v>21.8</v>
      </c>
      <c r="H23">
        <v>21.5</v>
      </c>
      <c r="I23">
        <v>21.7</v>
      </c>
      <c r="J23">
        <v>21.6</v>
      </c>
      <c r="K23">
        <v>21.3</v>
      </c>
      <c r="L23">
        <v>21</v>
      </c>
      <c r="M23" s="26" t="s">
        <v>22</v>
      </c>
    </row>
    <row r="24" spans="1:13" x14ac:dyDescent="0.25">
      <c r="A24" t="s">
        <v>23</v>
      </c>
      <c r="B24" s="26" t="s">
        <v>22</v>
      </c>
      <c r="C24">
        <v>16.399999999999999</v>
      </c>
      <c r="D24">
        <v>16.3</v>
      </c>
      <c r="E24">
        <v>16.600000000000001</v>
      </c>
      <c r="F24">
        <v>16.5</v>
      </c>
      <c r="G24">
        <v>16.5</v>
      </c>
      <c r="H24">
        <v>16</v>
      </c>
      <c r="I24">
        <v>16.600000000000001</v>
      </c>
      <c r="J24">
        <v>16.5</v>
      </c>
      <c r="K24">
        <v>15.8</v>
      </c>
      <c r="L24">
        <v>15.4</v>
      </c>
      <c r="M24">
        <v>15.8</v>
      </c>
    </row>
    <row r="25" spans="1:13" x14ac:dyDescent="0.25">
      <c r="A25" t="s">
        <v>24</v>
      </c>
      <c r="B25" s="26" t="s">
        <v>22</v>
      </c>
      <c r="C25">
        <v>22.5</v>
      </c>
      <c r="D25">
        <v>20.6</v>
      </c>
      <c r="E25">
        <v>18.7</v>
      </c>
      <c r="F25">
        <v>18.2</v>
      </c>
      <c r="G25">
        <v>17.899999999999999</v>
      </c>
      <c r="H25">
        <v>17</v>
      </c>
      <c r="I25">
        <v>16.8</v>
      </c>
      <c r="J25">
        <v>15.9</v>
      </c>
      <c r="K25">
        <v>16.3</v>
      </c>
      <c r="L25">
        <v>16</v>
      </c>
      <c r="M25">
        <v>15</v>
      </c>
    </row>
    <row r="26" spans="1:13" ht="15.75" thickBot="1" x14ac:dyDescent="0.3">
      <c r="A26" s="25" t="s">
        <v>25</v>
      </c>
      <c r="B26" s="27" t="s">
        <v>22</v>
      </c>
      <c r="C26" s="25">
        <v>41</v>
      </c>
      <c r="D26" s="25">
        <v>30</v>
      </c>
      <c r="E26" s="25">
        <v>39.299999999999997</v>
      </c>
      <c r="F26" s="25">
        <v>33.9</v>
      </c>
      <c r="G26" s="25">
        <v>31.1</v>
      </c>
      <c r="H26" s="25">
        <v>31</v>
      </c>
      <c r="I26" s="25">
        <v>28.9</v>
      </c>
      <c r="J26" s="25">
        <v>29</v>
      </c>
      <c r="K26" s="25">
        <v>27.2</v>
      </c>
      <c r="L26" s="25">
        <v>24.3</v>
      </c>
      <c r="M26" s="27" t="s">
        <v>22</v>
      </c>
    </row>
    <row r="30" spans="1:13" x14ac:dyDescent="0.25">
      <c r="A30" s="2" t="s">
        <v>26</v>
      </c>
    </row>
    <row r="31" spans="1:13" x14ac:dyDescent="0.25">
      <c r="A31" s="22" t="s">
        <v>20</v>
      </c>
    </row>
    <row r="33" spans="1:13" ht="15.75" thickBot="1" x14ac:dyDescent="0.3">
      <c r="A33" s="25"/>
      <c r="B33" s="25">
        <v>2014</v>
      </c>
      <c r="C33" s="25">
        <v>2015</v>
      </c>
      <c r="D33" s="25">
        <v>2016</v>
      </c>
      <c r="E33" s="25">
        <v>2017</v>
      </c>
      <c r="F33" s="25">
        <v>2018</v>
      </c>
      <c r="G33" s="25">
        <v>2019</v>
      </c>
      <c r="H33" s="25">
        <v>2020</v>
      </c>
      <c r="I33" s="25">
        <v>2021</v>
      </c>
      <c r="J33" s="25">
        <v>2022</v>
      </c>
      <c r="K33" s="25">
        <v>2023</v>
      </c>
      <c r="L33" s="25">
        <v>2024</v>
      </c>
      <c r="M33" s="25">
        <v>2025</v>
      </c>
    </row>
    <row r="34" spans="1:13" x14ac:dyDescent="0.25">
      <c r="A34" t="s">
        <v>21</v>
      </c>
      <c r="B34" s="26" t="s">
        <v>22</v>
      </c>
      <c r="C34">
        <v>104877</v>
      </c>
      <c r="D34">
        <v>103556</v>
      </c>
      <c r="E34">
        <v>98142</v>
      </c>
      <c r="F34">
        <v>95066</v>
      </c>
      <c r="G34">
        <v>95516</v>
      </c>
      <c r="H34">
        <v>94479</v>
      </c>
      <c r="I34">
        <v>95436</v>
      </c>
      <c r="J34">
        <v>95307</v>
      </c>
      <c r="K34">
        <v>94441</v>
      </c>
      <c r="L34">
        <v>93252</v>
      </c>
      <c r="M34" s="26" t="s">
        <v>22</v>
      </c>
    </row>
    <row r="35" spans="1:13" x14ac:dyDescent="0.25">
      <c r="A35" t="s">
        <v>23</v>
      </c>
      <c r="B35" s="26" t="s">
        <v>22</v>
      </c>
      <c r="C35">
        <v>2752</v>
      </c>
      <c r="D35">
        <v>2720</v>
      </c>
      <c r="E35">
        <v>2799</v>
      </c>
      <c r="F35">
        <v>2789</v>
      </c>
      <c r="G35">
        <v>2809</v>
      </c>
      <c r="H35">
        <v>2739</v>
      </c>
      <c r="I35">
        <v>2862</v>
      </c>
      <c r="J35">
        <v>2863</v>
      </c>
      <c r="K35">
        <v>2770</v>
      </c>
      <c r="L35">
        <v>2723</v>
      </c>
      <c r="M35">
        <v>2806</v>
      </c>
    </row>
    <row r="36" spans="1:13" x14ac:dyDescent="0.25">
      <c r="A36" t="s">
        <v>24</v>
      </c>
      <c r="B36" s="26" t="s">
        <v>22</v>
      </c>
      <c r="C36">
        <v>8405</v>
      </c>
      <c r="D36">
        <v>7714</v>
      </c>
      <c r="E36">
        <v>6971</v>
      </c>
      <c r="F36">
        <v>6710</v>
      </c>
      <c r="G36">
        <v>6575</v>
      </c>
      <c r="H36">
        <v>6305</v>
      </c>
      <c r="I36">
        <v>6296</v>
      </c>
      <c r="J36">
        <v>5873</v>
      </c>
      <c r="K36">
        <v>5972</v>
      </c>
      <c r="L36">
        <v>5815</v>
      </c>
      <c r="M36">
        <v>5396</v>
      </c>
    </row>
    <row r="37" spans="1:13" ht="15.75" thickBot="1" x14ac:dyDescent="0.3">
      <c r="A37" s="25" t="s">
        <v>25</v>
      </c>
      <c r="B37" s="27" t="s">
        <v>22</v>
      </c>
      <c r="C37" s="25">
        <v>2907</v>
      </c>
      <c r="D37" s="25">
        <v>2107</v>
      </c>
      <c r="E37" s="25">
        <v>2752</v>
      </c>
      <c r="F37" s="25">
        <v>2361</v>
      </c>
      <c r="G37" s="25">
        <v>2126</v>
      </c>
      <c r="H37" s="25">
        <v>2106</v>
      </c>
      <c r="I37" s="25">
        <v>1945</v>
      </c>
      <c r="J37" s="25">
        <v>1934</v>
      </c>
      <c r="K37" s="25">
        <v>1799</v>
      </c>
      <c r="L37" s="25">
        <v>1603</v>
      </c>
      <c r="M37" s="27" t="s">
        <v>22</v>
      </c>
    </row>
    <row r="41" spans="1:13" x14ac:dyDescent="0.25">
      <c r="A41" s="2" t="s">
        <v>19</v>
      </c>
    </row>
    <row r="42" spans="1:13" x14ac:dyDescent="0.25">
      <c r="A42" s="22" t="s">
        <v>27</v>
      </c>
    </row>
    <row r="44" spans="1:13" ht="15.75" thickBot="1" x14ac:dyDescent="0.3">
      <c r="A44" s="25"/>
      <c r="B44" s="25">
        <v>2014</v>
      </c>
      <c r="C44" s="25">
        <v>2015</v>
      </c>
      <c r="D44" s="25">
        <v>2016</v>
      </c>
      <c r="E44" s="25">
        <v>2017</v>
      </c>
      <c r="F44" s="25">
        <v>2018</v>
      </c>
      <c r="G44" s="25">
        <v>2019</v>
      </c>
      <c r="H44" s="25">
        <v>2020</v>
      </c>
      <c r="I44" s="25">
        <v>2021</v>
      </c>
      <c r="J44" s="25">
        <v>2022</v>
      </c>
      <c r="K44" s="25">
        <v>2023</v>
      </c>
      <c r="L44" s="25">
        <v>2024</v>
      </c>
      <c r="M44" s="25">
        <v>2025</v>
      </c>
    </row>
    <row r="45" spans="1:13" x14ac:dyDescent="0.25">
      <c r="A45" t="s">
        <v>21</v>
      </c>
      <c r="B45" s="26" t="s">
        <v>22</v>
      </c>
      <c r="C45">
        <v>27.4</v>
      </c>
      <c r="D45">
        <v>27.1</v>
      </c>
      <c r="E45">
        <v>25.1</v>
      </c>
      <c r="F45">
        <v>23.9</v>
      </c>
      <c r="G45">
        <v>23.7</v>
      </c>
      <c r="H45">
        <v>24.1</v>
      </c>
      <c r="I45">
        <v>24.5</v>
      </c>
      <c r="J45">
        <v>24.8</v>
      </c>
      <c r="K45">
        <v>24.9</v>
      </c>
      <c r="L45">
        <v>24.2</v>
      </c>
      <c r="M45" s="26" t="s">
        <v>22</v>
      </c>
    </row>
    <row r="46" spans="1:13" x14ac:dyDescent="0.25">
      <c r="A46" t="s">
        <v>23</v>
      </c>
      <c r="B46" s="26" t="s">
        <v>22</v>
      </c>
      <c r="C46">
        <v>17.100000000000001</v>
      </c>
      <c r="D46">
        <v>17.2</v>
      </c>
      <c r="E46">
        <v>16.399999999999999</v>
      </c>
      <c r="F46">
        <v>15.1</v>
      </c>
      <c r="G46">
        <v>15.4</v>
      </c>
      <c r="H46">
        <v>15.8</v>
      </c>
      <c r="I46">
        <v>14.9</v>
      </c>
      <c r="J46">
        <v>13.9</v>
      </c>
      <c r="K46">
        <v>15.9</v>
      </c>
      <c r="L46">
        <v>15.8</v>
      </c>
      <c r="M46">
        <v>12.7</v>
      </c>
    </row>
    <row r="47" spans="1:13" x14ac:dyDescent="0.25">
      <c r="A47" t="s">
        <v>24</v>
      </c>
      <c r="B47" s="26" t="s">
        <v>22</v>
      </c>
      <c r="C47">
        <v>26.8</v>
      </c>
      <c r="D47">
        <v>23.5</v>
      </c>
      <c r="E47">
        <v>17.8</v>
      </c>
      <c r="F47">
        <v>16.899999999999999</v>
      </c>
      <c r="G47">
        <v>16.2</v>
      </c>
      <c r="H47">
        <v>16.100000000000001</v>
      </c>
      <c r="I47">
        <v>16.5</v>
      </c>
      <c r="J47">
        <v>16.7</v>
      </c>
      <c r="K47">
        <v>16.899999999999999</v>
      </c>
      <c r="L47">
        <v>16.100000000000001</v>
      </c>
      <c r="M47">
        <v>15.6</v>
      </c>
    </row>
    <row r="48" spans="1:13" ht="15.75" thickBot="1" x14ac:dyDescent="0.3">
      <c r="A48" s="25" t="s">
        <v>25</v>
      </c>
      <c r="B48" s="27" t="s">
        <v>22</v>
      </c>
      <c r="C48" s="25">
        <v>42.4</v>
      </c>
      <c r="D48" s="25">
        <v>34.5</v>
      </c>
      <c r="E48" s="25">
        <v>41</v>
      </c>
      <c r="F48" s="25">
        <v>35.9</v>
      </c>
      <c r="G48" s="25">
        <v>33.6</v>
      </c>
      <c r="H48" s="25">
        <v>31.5</v>
      </c>
      <c r="I48" s="25">
        <v>27.2</v>
      </c>
      <c r="J48" s="25">
        <v>28</v>
      </c>
      <c r="K48" s="25">
        <v>25.7</v>
      </c>
      <c r="L48" s="25">
        <v>23.9</v>
      </c>
      <c r="M48" s="27" t="s">
        <v>22</v>
      </c>
    </row>
    <row r="52" spans="1:13" x14ac:dyDescent="0.25">
      <c r="A52" s="2" t="s">
        <v>26</v>
      </c>
    </row>
    <row r="53" spans="1:13" x14ac:dyDescent="0.25">
      <c r="A53" s="22" t="s">
        <v>27</v>
      </c>
    </row>
    <row r="55" spans="1:13" ht="15.75" thickBot="1" x14ac:dyDescent="0.3">
      <c r="A55" s="25"/>
      <c r="B55" s="25">
        <v>2014</v>
      </c>
      <c r="C55" s="25">
        <v>2015</v>
      </c>
      <c r="D55" s="25">
        <v>2016</v>
      </c>
      <c r="E55" s="25">
        <v>2017</v>
      </c>
      <c r="F55" s="25">
        <v>2018</v>
      </c>
      <c r="G55" s="25">
        <v>2019</v>
      </c>
      <c r="H55" s="25">
        <v>2020</v>
      </c>
      <c r="I55" s="25">
        <v>2021</v>
      </c>
      <c r="J55" s="25">
        <v>2022</v>
      </c>
      <c r="K55" s="25">
        <v>2023</v>
      </c>
      <c r="L55" s="25">
        <v>2024</v>
      </c>
      <c r="M55" s="25">
        <v>2025</v>
      </c>
    </row>
    <row r="56" spans="1:13" x14ac:dyDescent="0.25">
      <c r="A56" t="s">
        <v>21</v>
      </c>
      <c r="B56" s="26" t="s">
        <v>22</v>
      </c>
      <c r="C56">
        <v>22249</v>
      </c>
      <c r="D56">
        <v>22072</v>
      </c>
      <c r="E56">
        <v>20432</v>
      </c>
      <c r="F56">
        <v>19300</v>
      </c>
      <c r="G56">
        <v>19126</v>
      </c>
      <c r="H56">
        <v>19455</v>
      </c>
      <c r="I56">
        <v>19684</v>
      </c>
      <c r="J56">
        <v>20046</v>
      </c>
      <c r="K56">
        <v>19965</v>
      </c>
      <c r="L56">
        <v>19524</v>
      </c>
      <c r="M56" s="26" t="s">
        <v>22</v>
      </c>
    </row>
    <row r="57" spans="1:13" x14ac:dyDescent="0.25">
      <c r="A57" t="s">
        <v>23</v>
      </c>
      <c r="B57" s="26" t="s">
        <v>22</v>
      </c>
      <c r="C57">
        <v>603</v>
      </c>
      <c r="D57">
        <v>587</v>
      </c>
      <c r="E57">
        <v>559</v>
      </c>
      <c r="F57">
        <v>511</v>
      </c>
      <c r="G57">
        <v>519</v>
      </c>
      <c r="H57">
        <v>526</v>
      </c>
      <c r="I57">
        <v>493</v>
      </c>
      <c r="J57">
        <v>459</v>
      </c>
      <c r="K57">
        <v>526</v>
      </c>
      <c r="L57">
        <v>518</v>
      </c>
      <c r="M57">
        <v>417</v>
      </c>
    </row>
    <row r="58" spans="1:13" x14ac:dyDescent="0.25">
      <c r="A58" t="s">
        <v>24</v>
      </c>
      <c r="B58" s="26" t="s">
        <v>22</v>
      </c>
      <c r="C58">
        <v>1840</v>
      </c>
      <c r="D58">
        <v>1603</v>
      </c>
      <c r="E58">
        <v>1197</v>
      </c>
      <c r="F58">
        <v>1142</v>
      </c>
      <c r="G58">
        <v>1089</v>
      </c>
      <c r="H58">
        <v>1096</v>
      </c>
      <c r="I58">
        <v>1140</v>
      </c>
      <c r="J58">
        <v>1138</v>
      </c>
      <c r="K58">
        <v>1136</v>
      </c>
      <c r="L58">
        <v>1070</v>
      </c>
      <c r="M58">
        <v>1022</v>
      </c>
    </row>
    <row r="59" spans="1:13" ht="15.75" thickBot="1" x14ac:dyDescent="0.3">
      <c r="A59" s="25" t="s">
        <v>25</v>
      </c>
      <c r="B59" s="27" t="s">
        <v>22</v>
      </c>
      <c r="C59" s="25">
        <v>516</v>
      </c>
      <c r="D59" s="25">
        <v>427</v>
      </c>
      <c r="E59" s="25">
        <v>493</v>
      </c>
      <c r="F59" s="25">
        <v>433</v>
      </c>
      <c r="G59" s="25">
        <v>397</v>
      </c>
      <c r="H59" s="25">
        <v>373</v>
      </c>
      <c r="I59" s="25">
        <v>317</v>
      </c>
      <c r="J59" s="25">
        <v>324</v>
      </c>
      <c r="K59" s="25">
        <v>293</v>
      </c>
      <c r="L59" s="25">
        <v>272</v>
      </c>
      <c r="M59" s="27" t="s">
        <v>22</v>
      </c>
    </row>
    <row r="61" spans="1:13" x14ac:dyDescent="0.25">
      <c r="A61" t="s">
        <v>28</v>
      </c>
    </row>
    <row r="62" spans="1:13" x14ac:dyDescent="0.25">
      <c r="A62" t="s">
        <v>29</v>
      </c>
    </row>
    <row r="64" spans="1:13" x14ac:dyDescent="0.25">
      <c r="A64" s="28" t="s">
        <v>30</v>
      </c>
    </row>
    <row r="65" spans="1:9" x14ac:dyDescent="0.25">
      <c r="A65" t="s">
        <v>31</v>
      </c>
    </row>
    <row r="67" spans="1:9" x14ac:dyDescent="0.25">
      <c r="A67" s="28" t="s">
        <v>32</v>
      </c>
    </row>
    <row r="68" spans="1:9" x14ac:dyDescent="0.25">
      <c r="A68" t="s">
        <v>33</v>
      </c>
    </row>
    <row r="73" spans="1:9" x14ac:dyDescent="0.25">
      <c r="A73" s="29" t="s">
        <v>34</v>
      </c>
    </row>
    <row r="74" spans="1:9" x14ac:dyDescent="0.25">
      <c r="A74" s="30" t="s">
        <v>35</v>
      </c>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row r="80" spans="1:9" x14ac:dyDescent="0.25">
      <c r="A80" s="16"/>
      <c r="B80" s="16"/>
      <c r="C80" s="16"/>
      <c r="D80" s="16"/>
      <c r="E80" s="16"/>
      <c r="F80" s="16"/>
      <c r="G80" s="16"/>
      <c r="H80" s="16"/>
      <c r="I80" s="16"/>
    </row>
    <row r="81" spans="1:9" x14ac:dyDescent="0.25">
      <c r="A81" s="16"/>
      <c r="B81" s="16"/>
      <c r="C81" s="16"/>
      <c r="D81" s="16"/>
      <c r="E81" s="16"/>
      <c r="F81" s="16"/>
      <c r="G81" s="16"/>
      <c r="H81" s="16"/>
      <c r="I81" s="16"/>
    </row>
    <row r="82" spans="1:9" x14ac:dyDescent="0.25">
      <c r="A82" s="16"/>
      <c r="B82" s="16"/>
      <c r="C82" s="16"/>
      <c r="D82" s="16"/>
      <c r="E82" s="16"/>
      <c r="F82" s="16"/>
      <c r="G82" s="16"/>
      <c r="H82" s="16"/>
      <c r="I82" s="16"/>
    </row>
    <row r="83" spans="1:9" x14ac:dyDescent="0.25">
      <c r="A83" s="16"/>
      <c r="B83" s="16"/>
      <c r="C83" s="16"/>
      <c r="D83" s="16"/>
      <c r="E83" s="16"/>
      <c r="F83" s="16"/>
      <c r="G83" s="16"/>
      <c r="H83" s="16"/>
      <c r="I83" s="16"/>
    </row>
    <row r="84" spans="1:9" x14ac:dyDescent="0.25">
      <c r="A84" s="16"/>
      <c r="B84" s="16"/>
      <c r="C84" s="16"/>
      <c r="D84" s="16"/>
      <c r="E84" s="16"/>
      <c r="F84" s="16"/>
      <c r="G84" s="16"/>
      <c r="H84" s="16"/>
      <c r="I84" s="16"/>
    </row>
    <row r="85" spans="1:9" x14ac:dyDescent="0.25">
      <c r="A85" s="16"/>
      <c r="B85" s="16"/>
      <c r="C85" s="16"/>
      <c r="D85" s="16"/>
      <c r="E85" s="16"/>
      <c r="F85" s="16"/>
      <c r="G85" s="16"/>
      <c r="H85" s="16"/>
      <c r="I85" s="16"/>
    </row>
    <row r="86" spans="1:9" x14ac:dyDescent="0.25">
      <c r="A86" s="16"/>
      <c r="B86" s="16"/>
      <c r="C86" s="16"/>
      <c r="D86" s="16"/>
      <c r="E86" s="16"/>
      <c r="F86" s="16"/>
      <c r="G86" s="16"/>
      <c r="H86" s="16"/>
      <c r="I86" s="16"/>
    </row>
    <row r="87" spans="1:9" x14ac:dyDescent="0.25">
      <c r="A87" s="16"/>
      <c r="B87" s="16"/>
      <c r="C87" s="16"/>
      <c r="D87" s="16"/>
      <c r="E87" s="16"/>
      <c r="F87" s="16"/>
      <c r="G87" s="16"/>
      <c r="H87" s="16"/>
      <c r="I87" s="16"/>
    </row>
    <row r="88" spans="1:9" x14ac:dyDescent="0.25">
      <c r="A88" s="16"/>
      <c r="B88" s="16"/>
      <c r="C88" s="16"/>
      <c r="D88" s="16"/>
      <c r="E88" s="16"/>
      <c r="F88" s="16"/>
      <c r="G88" s="16"/>
      <c r="H88" s="16"/>
      <c r="I88" s="16"/>
    </row>
    <row r="89" spans="1:9" x14ac:dyDescent="0.25">
      <c r="A89" s="16"/>
      <c r="B89" s="16"/>
      <c r="C89" s="16"/>
      <c r="D89" s="16"/>
      <c r="E89" s="16"/>
      <c r="F89" s="16"/>
      <c r="G89" s="16"/>
      <c r="H89" s="16"/>
      <c r="I89" s="16"/>
    </row>
  </sheetData>
  <mergeCells count="11">
    <mergeCell ref="A12:E12"/>
    <mergeCell ref="B13:E13"/>
    <mergeCell ref="B14:E14"/>
    <mergeCell ref="B15:E15"/>
    <mergeCell ref="A74:I8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pageSetup paperSize="9" orientation="portrait" r:id="rId4"/>
  <drawing r:id="rId5"/>
  <legacyDrawing r:id="rId6"/>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A21"/>
  </sheetPr>
  <dimension ref="A1:P73"/>
  <sheetViews>
    <sheetView workbookViewId="0">
      <selection activeCell="G1" sqref="G1"/>
    </sheetView>
  </sheetViews>
  <sheetFormatPr defaultRowHeight="15" x14ac:dyDescent="0.25"/>
  <cols>
    <col min="1" max="1" width="15.7109375" customWidth="1"/>
  </cols>
  <sheetData>
    <row r="1" spans="1:6" ht="23.25" x14ac:dyDescent="0.35">
      <c r="A1" s="42" t="s">
        <v>258</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288</v>
      </c>
      <c r="C6" s="8"/>
      <c r="D6" s="8"/>
      <c r="E6" s="8"/>
      <c r="F6" s="8"/>
    </row>
    <row r="7" spans="1:6" x14ac:dyDescent="0.25">
      <c r="A7" s="12" t="s">
        <v>4</v>
      </c>
      <c r="B7" s="9" t="s">
        <v>289</v>
      </c>
      <c r="C7" s="9"/>
      <c r="D7" s="9"/>
      <c r="E7" s="9"/>
      <c r="F7" s="9"/>
    </row>
    <row r="8" spans="1:6" x14ac:dyDescent="0.25">
      <c r="A8" s="12" t="s">
        <v>6</v>
      </c>
      <c r="B8" s="10" t="s">
        <v>290</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6" x14ac:dyDescent="0.25">
      <c r="A19" s="2" t="s">
        <v>291</v>
      </c>
    </row>
    <row r="20" spans="1:16" x14ac:dyDescent="0.25">
      <c r="A20" s="32" t="s">
        <v>292</v>
      </c>
    </row>
    <row r="22" spans="1:16" ht="15.75" thickBot="1" x14ac:dyDescent="0.3">
      <c r="A22" s="43"/>
      <c r="B22" s="43">
        <v>2010</v>
      </c>
      <c r="C22" s="43">
        <v>2011</v>
      </c>
      <c r="D22" s="43">
        <v>2012</v>
      </c>
      <c r="E22" s="43">
        <v>2013</v>
      </c>
      <c r="F22" s="43">
        <v>2014</v>
      </c>
      <c r="G22" s="43">
        <v>2015</v>
      </c>
      <c r="H22" s="43">
        <v>2016</v>
      </c>
      <c r="I22" s="43">
        <v>2017</v>
      </c>
      <c r="J22" s="43">
        <v>2018</v>
      </c>
      <c r="K22" s="43">
        <v>2019</v>
      </c>
      <c r="L22" s="43">
        <v>2020</v>
      </c>
      <c r="M22" s="43">
        <v>2021</v>
      </c>
      <c r="N22" s="43">
        <v>2022</v>
      </c>
      <c r="O22" s="43">
        <v>2023</v>
      </c>
      <c r="P22" s="43">
        <v>2024</v>
      </c>
    </row>
    <row r="23" spans="1:16" x14ac:dyDescent="0.25">
      <c r="A23" t="s">
        <v>21</v>
      </c>
      <c r="B23">
        <v>0.6</v>
      </c>
      <c r="C23">
        <v>0.6</v>
      </c>
      <c r="D23">
        <v>0.6</v>
      </c>
      <c r="E23">
        <v>0.7</v>
      </c>
      <c r="F23">
        <v>0.7</v>
      </c>
      <c r="G23">
        <v>0.7</v>
      </c>
      <c r="H23">
        <v>0.7</v>
      </c>
      <c r="I23">
        <v>0.7</v>
      </c>
      <c r="J23">
        <v>0.7</v>
      </c>
      <c r="K23">
        <v>0.6</v>
      </c>
      <c r="L23">
        <v>0.7</v>
      </c>
      <c r="M23">
        <v>0.6</v>
      </c>
      <c r="N23">
        <v>0.5</v>
      </c>
      <c r="O23">
        <v>0.5</v>
      </c>
      <c r="P23">
        <v>0.5</v>
      </c>
    </row>
    <row r="24" spans="1:16" x14ac:dyDescent="0.25">
      <c r="A24" t="s">
        <v>23</v>
      </c>
      <c r="B24">
        <v>0.1</v>
      </c>
      <c r="C24">
        <v>0.1</v>
      </c>
      <c r="D24">
        <v>0.1</v>
      </c>
      <c r="E24">
        <v>0.1</v>
      </c>
      <c r="F24">
        <v>0.1</v>
      </c>
      <c r="G24">
        <v>0.2</v>
      </c>
      <c r="H24">
        <v>0.1</v>
      </c>
      <c r="I24">
        <v>0.1</v>
      </c>
      <c r="J24">
        <v>0.1</v>
      </c>
      <c r="K24">
        <v>0.1</v>
      </c>
      <c r="L24">
        <v>0.1</v>
      </c>
      <c r="M24">
        <v>0.5</v>
      </c>
      <c r="N24">
        <v>0.5</v>
      </c>
      <c r="O24">
        <v>0.5</v>
      </c>
      <c r="P24">
        <v>0.5</v>
      </c>
    </row>
    <row r="25" spans="1:16" x14ac:dyDescent="0.25">
      <c r="A25" t="s">
        <v>24</v>
      </c>
      <c r="B25">
        <v>1.4</v>
      </c>
      <c r="C25">
        <v>1.4</v>
      </c>
      <c r="D25">
        <v>1.5</v>
      </c>
      <c r="E25">
        <v>1.5</v>
      </c>
      <c r="F25">
        <v>1.5</v>
      </c>
      <c r="G25">
        <v>1.4</v>
      </c>
      <c r="H25">
        <v>1.5</v>
      </c>
      <c r="I25">
        <v>1.5</v>
      </c>
      <c r="J25">
        <v>1.5</v>
      </c>
      <c r="K25">
        <v>1.6</v>
      </c>
      <c r="L25">
        <v>1.5</v>
      </c>
      <c r="M25">
        <v>0.7</v>
      </c>
      <c r="N25">
        <v>0.5</v>
      </c>
      <c r="O25">
        <v>0.5</v>
      </c>
      <c r="P25">
        <v>0.6</v>
      </c>
    </row>
    <row r="26" spans="1:16" ht="15.75" thickBot="1" x14ac:dyDescent="0.3">
      <c r="A26" s="43" t="s">
        <v>25</v>
      </c>
      <c r="B26" s="43">
        <v>0.9</v>
      </c>
      <c r="C26" s="43">
        <v>0.7</v>
      </c>
      <c r="D26" s="43">
        <v>0.9</v>
      </c>
      <c r="E26" s="43">
        <v>1</v>
      </c>
      <c r="F26" s="43">
        <v>1.1000000000000001</v>
      </c>
      <c r="G26" s="43">
        <v>1.3</v>
      </c>
      <c r="H26" s="43">
        <v>1</v>
      </c>
      <c r="I26" s="43">
        <v>0.9</v>
      </c>
      <c r="J26" s="43">
        <v>1.1000000000000001</v>
      </c>
      <c r="K26" s="43">
        <v>1.1000000000000001</v>
      </c>
      <c r="L26" s="43">
        <v>1</v>
      </c>
      <c r="M26" s="43">
        <v>0.5</v>
      </c>
      <c r="N26" s="43">
        <v>0.4</v>
      </c>
      <c r="O26" s="43">
        <v>0.4</v>
      </c>
      <c r="P26" s="43">
        <v>0.3</v>
      </c>
    </row>
    <row r="30" spans="1:16" x14ac:dyDescent="0.25">
      <c r="A30" s="2" t="s">
        <v>291</v>
      </c>
    </row>
    <row r="31" spans="1:16" x14ac:dyDescent="0.25">
      <c r="A31" s="32" t="s">
        <v>293</v>
      </c>
    </row>
    <row r="33" spans="1:16" ht="15.75" thickBot="1" x14ac:dyDescent="0.3">
      <c r="A33" s="43"/>
      <c r="B33" s="43">
        <v>2010</v>
      </c>
      <c r="C33" s="43">
        <v>2011</v>
      </c>
      <c r="D33" s="43">
        <v>2012</v>
      </c>
      <c r="E33" s="43">
        <v>2013</v>
      </c>
      <c r="F33" s="43">
        <v>2014</v>
      </c>
      <c r="G33" s="43">
        <v>2015</v>
      </c>
      <c r="H33" s="43">
        <v>2016</v>
      </c>
      <c r="I33" s="43">
        <v>2017</v>
      </c>
      <c r="J33" s="43">
        <v>2018</v>
      </c>
      <c r="K33" s="43">
        <v>2019</v>
      </c>
      <c r="L33" s="43">
        <v>2020</v>
      </c>
      <c r="M33" s="43">
        <v>2021</v>
      </c>
      <c r="N33" s="43">
        <v>2022</v>
      </c>
      <c r="O33" s="43">
        <v>2023</v>
      </c>
      <c r="P33" s="43">
        <v>2024</v>
      </c>
    </row>
    <row r="34" spans="1:16" x14ac:dyDescent="0.25">
      <c r="A34" t="s">
        <v>21</v>
      </c>
      <c r="B34">
        <v>0</v>
      </c>
      <c r="C34">
        <v>0.1</v>
      </c>
      <c r="D34">
        <v>0.1</v>
      </c>
      <c r="E34">
        <v>0.1</v>
      </c>
      <c r="F34">
        <v>0.1</v>
      </c>
      <c r="G34">
        <v>0.1</v>
      </c>
      <c r="H34">
        <v>0.1</v>
      </c>
      <c r="I34">
        <v>0.1</v>
      </c>
      <c r="J34">
        <v>0.1</v>
      </c>
      <c r="K34">
        <v>0.1</v>
      </c>
      <c r="L34">
        <v>0.1</v>
      </c>
      <c r="M34">
        <v>0.1</v>
      </c>
      <c r="N34">
        <v>0.1</v>
      </c>
      <c r="O34">
        <v>0.1</v>
      </c>
      <c r="P34">
        <v>0.1</v>
      </c>
    </row>
    <row r="35" spans="1:16" x14ac:dyDescent="0.25">
      <c r="A35" t="s">
        <v>23</v>
      </c>
      <c r="B35" s="26" t="s">
        <v>22</v>
      </c>
      <c r="C35" s="26" t="s">
        <v>22</v>
      </c>
      <c r="D35" s="26" t="s">
        <v>294</v>
      </c>
      <c r="E35" s="26" t="s">
        <v>295</v>
      </c>
      <c r="F35" s="26" t="s">
        <v>22</v>
      </c>
      <c r="G35" s="26" t="s">
        <v>294</v>
      </c>
      <c r="H35" s="26" t="s">
        <v>294</v>
      </c>
      <c r="I35" s="26" t="s">
        <v>294</v>
      </c>
      <c r="J35" s="26" t="s">
        <v>294</v>
      </c>
      <c r="K35" s="26" t="s">
        <v>294</v>
      </c>
      <c r="L35" s="26" t="s">
        <v>22</v>
      </c>
      <c r="M35">
        <v>0.2</v>
      </c>
      <c r="N35">
        <v>0.2</v>
      </c>
      <c r="O35">
        <v>0.1</v>
      </c>
      <c r="P35">
        <v>0.1</v>
      </c>
    </row>
    <row r="36" spans="1:16" x14ac:dyDescent="0.25">
      <c r="A36" t="s">
        <v>24</v>
      </c>
      <c r="B36">
        <v>0.1</v>
      </c>
      <c r="C36">
        <v>0.1</v>
      </c>
      <c r="D36">
        <v>0.2</v>
      </c>
      <c r="E36">
        <v>0.2</v>
      </c>
      <c r="F36">
        <v>0.2</v>
      </c>
      <c r="G36">
        <v>0.2</v>
      </c>
      <c r="H36">
        <v>0.2</v>
      </c>
      <c r="I36">
        <v>0.2</v>
      </c>
      <c r="J36">
        <v>0.2</v>
      </c>
      <c r="K36">
        <v>0.2</v>
      </c>
      <c r="L36">
        <v>0.2</v>
      </c>
      <c r="M36">
        <v>0.1</v>
      </c>
      <c r="N36">
        <v>0.1</v>
      </c>
      <c r="O36" s="26" t="s">
        <v>294</v>
      </c>
      <c r="P36" s="26" t="s">
        <v>294</v>
      </c>
    </row>
    <row r="37" spans="1:16" ht="15.75" thickBot="1" x14ac:dyDescent="0.3">
      <c r="A37" s="43" t="s">
        <v>25</v>
      </c>
      <c r="B37" s="44" t="s">
        <v>294</v>
      </c>
      <c r="C37" s="44" t="s">
        <v>294</v>
      </c>
      <c r="D37" s="44" t="s">
        <v>294</v>
      </c>
      <c r="E37" s="44" t="s">
        <v>294</v>
      </c>
      <c r="F37" s="43">
        <v>0.1</v>
      </c>
      <c r="G37" s="43">
        <v>0.1</v>
      </c>
      <c r="H37" s="43">
        <v>0.1</v>
      </c>
      <c r="I37" s="43">
        <v>0.1</v>
      </c>
      <c r="J37" s="43">
        <v>0.1</v>
      </c>
      <c r="K37" s="43">
        <v>0.1</v>
      </c>
      <c r="L37" s="43">
        <v>0.1</v>
      </c>
      <c r="M37" s="43">
        <v>0.1</v>
      </c>
      <c r="N37" s="43">
        <v>0.1</v>
      </c>
      <c r="O37" s="43">
        <v>0.1</v>
      </c>
      <c r="P37" s="44" t="s">
        <v>294</v>
      </c>
    </row>
    <row r="41" spans="1:16" x14ac:dyDescent="0.25">
      <c r="A41" s="2" t="s">
        <v>291</v>
      </c>
    </row>
    <row r="42" spans="1:16" x14ac:dyDescent="0.25">
      <c r="A42" s="32" t="s">
        <v>296</v>
      </c>
    </row>
    <row r="44" spans="1:16" ht="15.75" thickBot="1" x14ac:dyDescent="0.3">
      <c r="A44" s="43"/>
      <c r="B44" s="43">
        <v>2010</v>
      </c>
      <c r="C44" s="43">
        <v>2011</v>
      </c>
      <c r="D44" s="43">
        <v>2012</v>
      </c>
      <c r="E44" s="43">
        <v>2013</v>
      </c>
      <c r="F44" s="43">
        <v>2014</v>
      </c>
      <c r="G44" s="43">
        <v>2015</v>
      </c>
      <c r="H44" s="43">
        <v>2016</v>
      </c>
      <c r="I44" s="43">
        <v>2017</v>
      </c>
      <c r="J44" s="43">
        <v>2018</v>
      </c>
      <c r="K44" s="43">
        <v>2019</v>
      </c>
      <c r="L44" s="43">
        <v>2020</v>
      </c>
      <c r="M44" s="43">
        <v>2021</v>
      </c>
      <c r="N44" s="43">
        <v>2022</v>
      </c>
      <c r="O44" s="43">
        <v>2023</v>
      </c>
      <c r="P44" s="43">
        <v>2024</v>
      </c>
    </row>
    <row r="45" spans="1:16" x14ac:dyDescent="0.25">
      <c r="A45" t="s">
        <v>21</v>
      </c>
      <c r="B45">
        <v>1.2</v>
      </c>
      <c r="C45">
        <v>1.2</v>
      </c>
      <c r="D45">
        <v>1.2</v>
      </c>
      <c r="E45">
        <v>1.3</v>
      </c>
      <c r="F45">
        <v>1.2</v>
      </c>
      <c r="G45">
        <v>1.3</v>
      </c>
      <c r="H45">
        <v>1.2</v>
      </c>
      <c r="I45">
        <v>1.2</v>
      </c>
      <c r="J45">
        <v>1.2</v>
      </c>
      <c r="K45">
        <v>1.2</v>
      </c>
      <c r="L45">
        <v>1.3</v>
      </c>
      <c r="M45">
        <v>1.1000000000000001</v>
      </c>
      <c r="N45">
        <v>1</v>
      </c>
      <c r="O45">
        <v>0.9</v>
      </c>
      <c r="P45">
        <v>0.9</v>
      </c>
    </row>
    <row r="46" spans="1:16" x14ac:dyDescent="0.25">
      <c r="A46" t="s">
        <v>23</v>
      </c>
      <c r="B46">
        <v>0.2</v>
      </c>
      <c r="C46">
        <v>0.3</v>
      </c>
      <c r="D46">
        <v>0.3</v>
      </c>
      <c r="E46">
        <v>0.2</v>
      </c>
      <c r="F46">
        <v>0.3</v>
      </c>
      <c r="G46">
        <v>0.3</v>
      </c>
      <c r="H46">
        <v>0.3</v>
      </c>
      <c r="I46">
        <v>0.3</v>
      </c>
      <c r="J46">
        <v>0.2</v>
      </c>
      <c r="K46">
        <v>0.2</v>
      </c>
      <c r="L46">
        <v>0.2</v>
      </c>
      <c r="M46">
        <v>0.9</v>
      </c>
      <c r="N46">
        <v>0.9</v>
      </c>
      <c r="O46">
        <v>0.9</v>
      </c>
      <c r="P46">
        <v>0.9</v>
      </c>
    </row>
    <row r="47" spans="1:16" x14ac:dyDescent="0.25">
      <c r="A47" t="s">
        <v>24</v>
      </c>
      <c r="B47">
        <v>2.7</v>
      </c>
      <c r="C47">
        <v>2.7</v>
      </c>
      <c r="D47">
        <v>2.8</v>
      </c>
      <c r="E47">
        <v>2.8</v>
      </c>
      <c r="F47">
        <v>2.7</v>
      </c>
      <c r="G47">
        <v>2.5</v>
      </c>
      <c r="H47">
        <v>2.7</v>
      </c>
      <c r="I47">
        <v>2.8</v>
      </c>
      <c r="J47">
        <v>2.8</v>
      </c>
      <c r="K47">
        <v>3</v>
      </c>
      <c r="L47">
        <v>2.8</v>
      </c>
      <c r="M47">
        <v>1.4</v>
      </c>
      <c r="N47">
        <v>0.9</v>
      </c>
      <c r="O47">
        <v>1</v>
      </c>
      <c r="P47">
        <v>1</v>
      </c>
    </row>
    <row r="48" spans="1:16" ht="15.75" thickBot="1" x14ac:dyDescent="0.3">
      <c r="A48" s="43" t="s">
        <v>25</v>
      </c>
      <c r="B48" s="43">
        <v>1.7</v>
      </c>
      <c r="C48" s="43">
        <v>1.4</v>
      </c>
      <c r="D48" s="43">
        <v>1.7</v>
      </c>
      <c r="E48" s="43">
        <v>2</v>
      </c>
      <c r="F48" s="43">
        <v>2.2000000000000002</v>
      </c>
      <c r="G48" s="43">
        <v>2.5</v>
      </c>
      <c r="H48" s="43">
        <v>2</v>
      </c>
      <c r="I48" s="43">
        <v>1.8</v>
      </c>
      <c r="J48" s="43">
        <v>2.1</v>
      </c>
      <c r="K48" s="43">
        <v>2.1</v>
      </c>
      <c r="L48" s="43">
        <v>1.9</v>
      </c>
      <c r="M48" s="43">
        <v>1</v>
      </c>
      <c r="N48" s="43">
        <v>0.7</v>
      </c>
      <c r="O48" s="43">
        <v>0.6</v>
      </c>
      <c r="P48" s="43">
        <v>0.6</v>
      </c>
    </row>
    <row r="50" spans="1:1" x14ac:dyDescent="0.25">
      <c r="A50" t="s">
        <v>28</v>
      </c>
    </row>
    <row r="51" spans="1:1" x14ac:dyDescent="0.25">
      <c r="A51" t="s">
        <v>297</v>
      </c>
    </row>
    <row r="53" spans="1:1" x14ac:dyDescent="0.25">
      <c r="A53" s="28" t="s">
        <v>30</v>
      </c>
    </row>
    <row r="54" spans="1:1" x14ac:dyDescent="0.25">
      <c r="A54" t="s">
        <v>31</v>
      </c>
    </row>
    <row r="56" spans="1:1" x14ac:dyDescent="0.25">
      <c r="A56" s="28" t="s">
        <v>32</v>
      </c>
    </row>
    <row r="57" spans="1:1" x14ac:dyDescent="0.25">
      <c r="A57" t="s">
        <v>33</v>
      </c>
    </row>
    <row r="58" spans="1:1" x14ac:dyDescent="0.25">
      <c r="A58" t="s">
        <v>90</v>
      </c>
    </row>
    <row r="59" spans="1:1" x14ac:dyDescent="0.25">
      <c r="A59" t="s">
        <v>298</v>
      </c>
    </row>
    <row r="64" spans="1:1" x14ac:dyDescent="0.25">
      <c r="A64" s="29" t="s">
        <v>34</v>
      </c>
    </row>
    <row r="65" spans="1:9" x14ac:dyDescent="0.25">
      <c r="A65" s="30" t="s">
        <v>299</v>
      </c>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sheetData>
  <mergeCells count="11">
    <mergeCell ref="A12:C12"/>
    <mergeCell ref="B13:C13"/>
    <mergeCell ref="B14:C14"/>
    <mergeCell ref="B15:C15"/>
    <mergeCell ref="A65:I73"/>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A21"/>
  </sheetPr>
  <dimension ref="A1:Q58"/>
  <sheetViews>
    <sheetView workbookViewId="0">
      <selection activeCell="G1" sqref="G1"/>
    </sheetView>
  </sheetViews>
  <sheetFormatPr defaultRowHeight="15" x14ac:dyDescent="0.25"/>
  <cols>
    <col min="1" max="1" width="15.7109375" customWidth="1"/>
  </cols>
  <sheetData>
    <row r="1" spans="1:5" ht="23.25" x14ac:dyDescent="0.35">
      <c r="A1" s="42" t="s">
        <v>258</v>
      </c>
    </row>
    <row r="2" spans="1:5" x14ac:dyDescent="0.25">
      <c r="A2" s="4" t="str">
        <f>HYPERLINK("#CONTENTS!A1", "CONTENTS")</f>
        <v>CONTENTS</v>
      </c>
    </row>
    <row r="5" spans="1:5" x14ac:dyDescent="0.25">
      <c r="A5" s="5" t="s">
        <v>1</v>
      </c>
      <c r="B5" s="6"/>
      <c r="C5" s="6"/>
      <c r="D5" s="6"/>
      <c r="E5" s="7"/>
    </row>
    <row r="6" spans="1:5" ht="30" customHeight="1" x14ac:dyDescent="0.25">
      <c r="A6" s="11" t="s">
        <v>2</v>
      </c>
      <c r="B6" s="8" t="s">
        <v>300</v>
      </c>
      <c r="C6" s="8"/>
      <c r="D6" s="8"/>
      <c r="E6" s="8"/>
    </row>
    <row r="7" spans="1:5" x14ac:dyDescent="0.25">
      <c r="A7" s="12" t="s">
        <v>4</v>
      </c>
      <c r="B7" s="9" t="s">
        <v>301</v>
      </c>
      <c r="C7" s="9"/>
      <c r="D7" s="9"/>
      <c r="E7" s="9"/>
    </row>
    <row r="8" spans="1:5" x14ac:dyDescent="0.25">
      <c r="A8" s="12" t="s">
        <v>6</v>
      </c>
      <c r="B8" s="10" t="s">
        <v>302</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303</v>
      </c>
    </row>
    <row r="20" spans="1:17" x14ac:dyDescent="0.25">
      <c r="A20" s="32" t="s">
        <v>304</v>
      </c>
    </row>
    <row r="22" spans="1:17" ht="15.75" thickBot="1" x14ac:dyDescent="0.3">
      <c r="A22" s="43"/>
      <c r="B22" s="43">
        <v>2010</v>
      </c>
      <c r="C22" s="43">
        <v>2011</v>
      </c>
      <c r="D22" s="43">
        <v>2012</v>
      </c>
      <c r="E22" s="43">
        <v>2013</v>
      </c>
      <c r="F22" s="43">
        <v>2014</v>
      </c>
      <c r="G22" s="43">
        <v>2015</v>
      </c>
      <c r="H22" s="43">
        <v>2016</v>
      </c>
      <c r="I22" s="43">
        <v>2017</v>
      </c>
      <c r="J22" s="43">
        <v>2018</v>
      </c>
      <c r="K22" s="43">
        <v>2019</v>
      </c>
      <c r="L22" s="43">
        <v>2020</v>
      </c>
      <c r="M22" s="43">
        <v>2021</v>
      </c>
      <c r="N22" s="43">
        <v>2022</v>
      </c>
      <c r="O22" s="43">
        <v>2023</v>
      </c>
      <c r="P22" s="43">
        <v>2024</v>
      </c>
      <c r="Q22" s="43">
        <v>2025</v>
      </c>
    </row>
    <row r="23" spans="1:17" x14ac:dyDescent="0.25">
      <c r="A23" t="s">
        <v>21</v>
      </c>
      <c r="B23">
        <v>24</v>
      </c>
      <c r="C23">
        <v>23.9</v>
      </c>
      <c r="D23">
        <v>25.9</v>
      </c>
      <c r="E23">
        <v>27.3</v>
      </c>
      <c r="F23">
        <v>27.8</v>
      </c>
      <c r="G23">
        <v>28.2</v>
      </c>
      <c r="H23">
        <v>28.4</v>
      </c>
      <c r="I23">
        <v>30</v>
      </c>
      <c r="J23">
        <v>30.9</v>
      </c>
      <c r="K23">
        <v>32.1</v>
      </c>
      <c r="L23">
        <v>32.700000000000003</v>
      </c>
      <c r="M23">
        <v>33.1</v>
      </c>
      <c r="N23">
        <v>32.5</v>
      </c>
      <c r="O23">
        <v>33.299999999999997</v>
      </c>
      <c r="P23">
        <v>33.4</v>
      </c>
      <c r="Q23">
        <v>33.6</v>
      </c>
    </row>
    <row r="24" spans="1:17" x14ac:dyDescent="0.25">
      <c r="A24" t="s">
        <v>23</v>
      </c>
      <c r="B24">
        <v>38.700000000000003</v>
      </c>
      <c r="C24">
        <v>39.1</v>
      </c>
      <c r="D24">
        <v>37.5</v>
      </c>
      <c r="E24">
        <v>37.299999999999997</v>
      </c>
      <c r="F24">
        <v>36.9</v>
      </c>
      <c r="G24">
        <v>36.9</v>
      </c>
      <c r="H24">
        <v>36.9</v>
      </c>
      <c r="I24">
        <v>36</v>
      </c>
      <c r="J24">
        <v>33.799999999999997</v>
      </c>
      <c r="K24">
        <v>35.1</v>
      </c>
      <c r="L24">
        <v>32.9</v>
      </c>
      <c r="M24">
        <v>37.799999999999997</v>
      </c>
      <c r="N24">
        <v>36</v>
      </c>
      <c r="O24">
        <v>39</v>
      </c>
      <c r="P24">
        <v>40.4</v>
      </c>
      <c r="Q24">
        <v>42.9</v>
      </c>
    </row>
    <row r="25" spans="1:17" x14ac:dyDescent="0.25">
      <c r="A25" t="s">
        <v>24</v>
      </c>
      <c r="B25">
        <v>17.5</v>
      </c>
      <c r="C25">
        <v>22</v>
      </c>
      <c r="D25">
        <v>22</v>
      </c>
      <c r="E25">
        <v>22.3</v>
      </c>
      <c r="F25">
        <v>21.5</v>
      </c>
      <c r="G25">
        <v>24.6</v>
      </c>
      <c r="H25">
        <v>25.5</v>
      </c>
      <c r="I25">
        <v>25.9</v>
      </c>
      <c r="J25">
        <v>26.1</v>
      </c>
      <c r="K25">
        <v>27.9</v>
      </c>
      <c r="L25">
        <v>27.7</v>
      </c>
      <c r="M25">
        <v>27.5</v>
      </c>
      <c r="N25">
        <v>27.5</v>
      </c>
      <c r="O25">
        <v>27.3</v>
      </c>
      <c r="P25">
        <v>29.1</v>
      </c>
      <c r="Q25">
        <v>29.5</v>
      </c>
    </row>
    <row r="26" spans="1:17" ht="15.75" thickBot="1" x14ac:dyDescent="0.3">
      <c r="A26" s="43" t="s">
        <v>25</v>
      </c>
      <c r="B26" s="43">
        <v>22.4</v>
      </c>
      <c r="C26" s="43">
        <v>24.4</v>
      </c>
      <c r="D26" s="43">
        <v>32.4</v>
      </c>
      <c r="E26" s="43">
        <v>34.1</v>
      </c>
      <c r="F26" s="43">
        <v>33.6</v>
      </c>
      <c r="G26" s="43">
        <v>33.6</v>
      </c>
      <c r="H26" s="43">
        <v>34</v>
      </c>
      <c r="I26" s="43">
        <v>36.4</v>
      </c>
      <c r="J26" s="43">
        <v>37.6</v>
      </c>
      <c r="K26" s="43">
        <v>37.6</v>
      </c>
      <c r="L26" s="43">
        <v>39.4</v>
      </c>
      <c r="M26" s="43">
        <v>39.6</v>
      </c>
      <c r="N26" s="43">
        <v>36.6</v>
      </c>
      <c r="O26" s="43">
        <v>34.799999999999997</v>
      </c>
      <c r="P26" s="44" t="s">
        <v>22</v>
      </c>
      <c r="Q26" s="43">
        <v>37.6</v>
      </c>
    </row>
    <row r="30" spans="1:17" x14ac:dyDescent="0.25">
      <c r="A30" s="2" t="s">
        <v>303</v>
      </c>
    </row>
    <row r="31" spans="1:17" x14ac:dyDescent="0.25">
      <c r="A31" s="32" t="s">
        <v>305</v>
      </c>
    </row>
    <row r="33" spans="1:17" ht="15.75" thickBot="1" x14ac:dyDescent="0.3">
      <c r="A33" s="43"/>
      <c r="B33" s="43">
        <v>2010</v>
      </c>
      <c r="C33" s="43">
        <v>2011</v>
      </c>
      <c r="D33" s="43">
        <v>2012</v>
      </c>
      <c r="E33" s="43">
        <v>2013</v>
      </c>
      <c r="F33" s="43">
        <v>2014</v>
      </c>
      <c r="G33" s="43">
        <v>2015</v>
      </c>
      <c r="H33" s="43">
        <v>2016</v>
      </c>
      <c r="I33" s="43">
        <v>2017</v>
      </c>
      <c r="J33" s="43">
        <v>2018</v>
      </c>
      <c r="K33" s="43">
        <v>2019</v>
      </c>
      <c r="L33" s="43">
        <v>2020</v>
      </c>
      <c r="M33" s="43">
        <v>2021</v>
      </c>
      <c r="N33" s="43">
        <v>2022</v>
      </c>
      <c r="O33" s="43">
        <v>2023</v>
      </c>
      <c r="P33" s="43">
        <v>2024</v>
      </c>
      <c r="Q33" s="43">
        <v>2025</v>
      </c>
    </row>
    <row r="34" spans="1:17" x14ac:dyDescent="0.25">
      <c r="A34" t="s">
        <v>21</v>
      </c>
      <c r="B34">
        <v>25</v>
      </c>
      <c r="C34">
        <v>23.6</v>
      </c>
      <c r="D34">
        <v>25.2</v>
      </c>
      <c r="E34">
        <v>25.9</v>
      </c>
      <c r="F34">
        <v>27.7</v>
      </c>
      <c r="G34">
        <v>27.7</v>
      </c>
      <c r="H34">
        <v>27.6</v>
      </c>
      <c r="I34">
        <v>28.5</v>
      </c>
      <c r="J34">
        <v>30.1</v>
      </c>
      <c r="K34">
        <v>31.4</v>
      </c>
      <c r="L34">
        <v>32.700000000000003</v>
      </c>
      <c r="M34">
        <v>33.5</v>
      </c>
      <c r="N34">
        <v>33.9</v>
      </c>
      <c r="O34">
        <v>35.200000000000003</v>
      </c>
      <c r="P34">
        <v>35.1</v>
      </c>
      <c r="Q34">
        <v>31.9</v>
      </c>
    </row>
    <row r="35" spans="1:17" x14ac:dyDescent="0.25">
      <c r="A35" t="s">
        <v>23</v>
      </c>
      <c r="B35">
        <v>35.700000000000003</v>
      </c>
      <c r="C35">
        <v>20</v>
      </c>
      <c r="D35">
        <v>35</v>
      </c>
      <c r="E35">
        <v>40</v>
      </c>
      <c r="F35">
        <v>40</v>
      </c>
      <c r="G35">
        <v>35</v>
      </c>
      <c r="H35">
        <v>35</v>
      </c>
      <c r="I35">
        <v>41.7</v>
      </c>
      <c r="J35">
        <v>41.7</v>
      </c>
      <c r="K35">
        <v>43.5</v>
      </c>
      <c r="L35">
        <v>48</v>
      </c>
      <c r="M35">
        <v>30.4</v>
      </c>
      <c r="N35">
        <v>48.3</v>
      </c>
      <c r="O35">
        <v>53.6</v>
      </c>
      <c r="P35">
        <v>39.299999999999997</v>
      </c>
      <c r="Q35">
        <v>30.8</v>
      </c>
    </row>
    <row r="36" spans="1:17" x14ac:dyDescent="0.25">
      <c r="A36" t="s">
        <v>24</v>
      </c>
      <c r="B36">
        <v>18.100000000000001</v>
      </c>
      <c r="C36">
        <v>20.2</v>
      </c>
      <c r="D36">
        <v>26.3</v>
      </c>
      <c r="E36">
        <v>27.7</v>
      </c>
      <c r="F36">
        <v>29.6</v>
      </c>
      <c r="G36">
        <v>29.1</v>
      </c>
      <c r="H36">
        <v>17.600000000000001</v>
      </c>
      <c r="I36">
        <v>18.899999999999999</v>
      </c>
      <c r="J36">
        <v>17</v>
      </c>
      <c r="K36">
        <v>15.1</v>
      </c>
      <c r="L36">
        <v>20.399999999999999</v>
      </c>
      <c r="M36">
        <v>19.399999999999999</v>
      </c>
      <c r="N36">
        <v>20.2</v>
      </c>
      <c r="O36">
        <v>20.6</v>
      </c>
      <c r="P36">
        <v>29.4</v>
      </c>
      <c r="Q36">
        <v>28.3</v>
      </c>
    </row>
    <row r="37" spans="1:17" ht="15.75" thickBot="1" x14ac:dyDescent="0.3">
      <c r="A37" s="43" t="s">
        <v>25</v>
      </c>
      <c r="B37" s="43">
        <v>18.5</v>
      </c>
      <c r="C37" s="43">
        <v>14.3</v>
      </c>
      <c r="D37" s="43">
        <v>26.3</v>
      </c>
      <c r="E37" s="43">
        <v>13.6</v>
      </c>
      <c r="F37" s="43">
        <v>21.1</v>
      </c>
      <c r="G37" s="43">
        <v>21.1</v>
      </c>
      <c r="H37" s="43">
        <v>25</v>
      </c>
      <c r="I37" s="43">
        <v>22.7</v>
      </c>
      <c r="J37" s="43">
        <v>22.7</v>
      </c>
      <c r="K37" s="43">
        <v>22.7</v>
      </c>
      <c r="L37" s="43">
        <v>45.8</v>
      </c>
      <c r="M37" s="43">
        <v>45.8</v>
      </c>
      <c r="N37" s="43">
        <v>40</v>
      </c>
      <c r="O37" s="43">
        <v>37.9</v>
      </c>
      <c r="P37" s="44" t="s">
        <v>22</v>
      </c>
      <c r="Q37" s="43">
        <v>32.299999999999997</v>
      </c>
    </row>
    <row r="39" spans="1:17" x14ac:dyDescent="0.25">
      <c r="A39" t="s">
        <v>306</v>
      </c>
    </row>
    <row r="40" spans="1:17" x14ac:dyDescent="0.25">
      <c r="A40" t="s">
        <v>307</v>
      </c>
    </row>
    <row r="42" spans="1:17" x14ac:dyDescent="0.25">
      <c r="A42" s="28" t="s">
        <v>30</v>
      </c>
    </row>
    <row r="43" spans="1:17" x14ac:dyDescent="0.25">
      <c r="A43" t="s">
        <v>31</v>
      </c>
    </row>
    <row r="48" spans="1:17" x14ac:dyDescent="0.25">
      <c r="A48" s="29" t="s">
        <v>34</v>
      </c>
    </row>
    <row r="49" spans="1:9" x14ac:dyDescent="0.25">
      <c r="A49" s="30" t="s">
        <v>308</v>
      </c>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sheetData>
  <mergeCells count="11">
    <mergeCell ref="A12:C12"/>
    <mergeCell ref="B13:C13"/>
    <mergeCell ref="B14:C14"/>
    <mergeCell ref="B15:C15"/>
    <mergeCell ref="A49:I58"/>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A21"/>
  </sheetPr>
  <dimension ref="A1:O52"/>
  <sheetViews>
    <sheetView workbookViewId="0">
      <selection activeCell="G1" sqref="G1"/>
    </sheetView>
  </sheetViews>
  <sheetFormatPr defaultRowHeight="15" x14ac:dyDescent="0.25"/>
  <cols>
    <col min="1" max="1" width="15.7109375" customWidth="1"/>
  </cols>
  <sheetData>
    <row r="1" spans="1:6" ht="23.25" x14ac:dyDescent="0.35">
      <c r="A1" s="42" t="s">
        <v>258</v>
      </c>
    </row>
    <row r="2" spans="1:6" x14ac:dyDescent="0.25">
      <c r="A2" s="4" t="str">
        <f>HYPERLINK("#CONTENTS!A1", "CONTENTS")</f>
        <v>CONTENTS</v>
      </c>
    </row>
    <row r="5" spans="1:6" x14ac:dyDescent="0.25">
      <c r="A5" s="5" t="s">
        <v>1</v>
      </c>
      <c r="B5" s="6"/>
      <c r="C5" s="6"/>
      <c r="D5" s="6"/>
      <c r="E5" s="7"/>
    </row>
    <row r="6" spans="1:6" ht="30" customHeight="1" x14ac:dyDescent="0.25">
      <c r="A6" s="11" t="s">
        <v>2</v>
      </c>
      <c r="B6" s="8" t="s">
        <v>309</v>
      </c>
      <c r="C6" s="8"/>
      <c r="D6" s="8"/>
      <c r="E6" s="8"/>
    </row>
    <row r="7" spans="1:6" x14ac:dyDescent="0.25">
      <c r="A7" s="12" t="s">
        <v>4</v>
      </c>
      <c r="B7" s="9" t="s">
        <v>310</v>
      </c>
      <c r="C7" s="9"/>
      <c r="D7" s="9"/>
      <c r="E7" s="9"/>
    </row>
    <row r="8" spans="1:6" x14ac:dyDescent="0.25">
      <c r="A8" s="12" t="s">
        <v>6</v>
      </c>
      <c r="B8" s="10" t="s">
        <v>311</v>
      </c>
      <c r="C8" s="9"/>
      <c r="D8" s="9"/>
      <c r="E8" s="9"/>
    </row>
    <row r="9" spans="1:6" x14ac:dyDescent="0.25">
      <c r="A9" s="12" t="s">
        <v>8</v>
      </c>
      <c r="B9" s="10" t="s">
        <v>9</v>
      </c>
      <c r="C9" s="9"/>
      <c r="D9" s="9"/>
      <c r="E9" s="9"/>
    </row>
    <row r="10" spans="1:6" x14ac:dyDescent="0.25">
      <c r="A10" s="13" t="s">
        <v>10</v>
      </c>
      <c r="B10" s="14" t="s">
        <v>11</v>
      </c>
      <c r="C10" s="15"/>
      <c r="D10" s="15"/>
      <c r="E10" s="15"/>
    </row>
    <row r="12" spans="1:6" x14ac:dyDescent="0.25">
      <c r="A12" s="5" t="s">
        <v>12</v>
      </c>
      <c r="B12" s="6"/>
      <c r="C12" s="6"/>
      <c r="D12" s="6"/>
      <c r="E12" s="6"/>
      <c r="F12" s="7"/>
    </row>
    <row r="13" spans="1:6" x14ac:dyDescent="0.25">
      <c r="A13" s="20" t="s">
        <v>13</v>
      </c>
      <c r="B13" s="17" t="s">
        <v>95</v>
      </c>
      <c r="C13" s="17"/>
      <c r="D13" s="17"/>
      <c r="E13" s="17"/>
      <c r="F13" s="17"/>
    </row>
    <row r="14" spans="1:6" ht="30" customHeight="1" x14ac:dyDescent="0.25">
      <c r="A14" s="21" t="s">
        <v>15</v>
      </c>
      <c r="B14" s="18" t="s">
        <v>312</v>
      </c>
      <c r="C14" s="18"/>
      <c r="D14" s="18"/>
      <c r="E14" s="18"/>
      <c r="F14" s="18"/>
    </row>
    <row r="15" spans="1:6" x14ac:dyDescent="0.25">
      <c r="A15" s="13" t="s">
        <v>17</v>
      </c>
      <c r="B15" s="19" t="s">
        <v>313</v>
      </c>
      <c r="C15" s="19"/>
      <c r="D15" s="19"/>
      <c r="E15" s="19"/>
      <c r="F15" s="19"/>
    </row>
    <row r="19" spans="1:15" x14ac:dyDescent="0.25">
      <c r="A19" s="2" t="s">
        <v>314</v>
      </c>
    </row>
    <row r="20" spans="1:15" x14ac:dyDescent="0.25">
      <c r="A20" s="22" t="s">
        <v>315</v>
      </c>
    </row>
    <row r="22" spans="1:15" ht="15.75" thickBot="1" x14ac:dyDescent="0.3">
      <c r="A22" s="43"/>
      <c r="B22" s="43">
        <v>2012</v>
      </c>
      <c r="C22" s="43">
        <v>2013</v>
      </c>
      <c r="D22" s="43">
        <v>2014</v>
      </c>
      <c r="E22" s="43">
        <v>2015</v>
      </c>
      <c r="F22" s="43">
        <v>2016</v>
      </c>
      <c r="G22" s="43">
        <v>2017</v>
      </c>
      <c r="H22" s="43">
        <v>2018</v>
      </c>
      <c r="I22" s="43">
        <v>2019</v>
      </c>
      <c r="J22" s="43">
        <v>2020</v>
      </c>
      <c r="K22" s="43">
        <v>2021</v>
      </c>
      <c r="L22" s="43">
        <v>2022</v>
      </c>
      <c r="M22" s="43">
        <v>2023</v>
      </c>
      <c r="N22" s="43">
        <v>2024</v>
      </c>
      <c r="O22" s="43">
        <v>2025</v>
      </c>
    </row>
    <row r="23" spans="1:15" x14ac:dyDescent="0.25">
      <c r="A23" t="s">
        <v>21</v>
      </c>
      <c r="B23">
        <v>16.8</v>
      </c>
      <c r="C23">
        <v>19</v>
      </c>
      <c r="D23">
        <v>21.3</v>
      </c>
      <c r="E23">
        <v>23.9</v>
      </c>
      <c r="F23">
        <v>25.6</v>
      </c>
      <c r="G23">
        <v>27.5</v>
      </c>
      <c r="H23">
        <v>28.6</v>
      </c>
      <c r="I23">
        <v>30.8</v>
      </c>
      <c r="J23">
        <v>31.9</v>
      </c>
      <c r="K23">
        <v>33.200000000000003</v>
      </c>
      <c r="L23">
        <v>34.799999999999997</v>
      </c>
      <c r="M23">
        <v>36.299999999999997</v>
      </c>
      <c r="N23">
        <v>37.200000000000003</v>
      </c>
      <c r="O23">
        <v>38.200000000000003</v>
      </c>
    </row>
    <row r="24" spans="1:15" x14ac:dyDescent="0.25">
      <c r="A24" t="s">
        <v>23</v>
      </c>
      <c r="B24">
        <v>21.7</v>
      </c>
      <c r="C24">
        <v>25.9</v>
      </c>
      <c r="D24">
        <v>25.9</v>
      </c>
      <c r="E24">
        <v>26.6</v>
      </c>
      <c r="F24">
        <v>29</v>
      </c>
      <c r="G24">
        <v>31.1</v>
      </c>
      <c r="H24">
        <v>31.7</v>
      </c>
      <c r="I24">
        <v>34.700000000000003</v>
      </c>
      <c r="J24">
        <v>37.6</v>
      </c>
      <c r="K24">
        <v>38.6</v>
      </c>
      <c r="L24">
        <v>42.6</v>
      </c>
      <c r="M24">
        <v>42.4</v>
      </c>
      <c r="N24">
        <v>43.1</v>
      </c>
      <c r="O24">
        <v>44.5</v>
      </c>
    </row>
    <row r="25" spans="1:15" x14ac:dyDescent="0.25">
      <c r="A25" t="s">
        <v>24</v>
      </c>
      <c r="B25">
        <v>11.8</v>
      </c>
      <c r="C25">
        <v>12.3</v>
      </c>
      <c r="D25">
        <v>14.6</v>
      </c>
      <c r="E25">
        <v>19.5</v>
      </c>
      <c r="F25">
        <v>18.899999999999999</v>
      </c>
      <c r="G25">
        <v>20.2</v>
      </c>
      <c r="H25">
        <v>21</v>
      </c>
      <c r="I25">
        <v>23.5</v>
      </c>
      <c r="J25">
        <v>22.8</v>
      </c>
      <c r="K25">
        <v>24.7</v>
      </c>
      <c r="L25">
        <v>24.2</v>
      </c>
      <c r="M25">
        <v>27.2</v>
      </c>
      <c r="N25">
        <v>23.4</v>
      </c>
      <c r="O25">
        <v>29.5</v>
      </c>
    </row>
    <row r="26" spans="1:15" ht="15.75" thickBot="1" x14ac:dyDescent="0.3">
      <c r="A26" s="43" t="s">
        <v>25</v>
      </c>
      <c r="B26" s="43">
        <v>19.100000000000001</v>
      </c>
      <c r="C26" s="43">
        <v>17.899999999999999</v>
      </c>
      <c r="D26" s="43">
        <v>15.2</v>
      </c>
      <c r="E26" s="43">
        <v>21.8</v>
      </c>
      <c r="F26" s="43">
        <v>20.3</v>
      </c>
      <c r="G26" s="43">
        <v>19.399999999999999</v>
      </c>
      <c r="H26" s="43">
        <v>21.7</v>
      </c>
      <c r="I26" s="43">
        <v>15.5</v>
      </c>
      <c r="J26" s="43">
        <v>22.6</v>
      </c>
      <c r="K26" s="43">
        <v>23.7</v>
      </c>
      <c r="L26" s="43">
        <v>19.100000000000001</v>
      </c>
      <c r="M26" s="43">
        <v>19.5</v>
      </c>
      <c r="N26" s="44" t="s">
        <v>22</v>
      </c>
      <c r="O26" s="44" t="s">
        <v>22</v>
      </c>
    </row>
    <row r="30" spans="1:15" x14ac:dyDescent="0.25">
      <c r="A30" s="2" t="s">
        <v>314</v>
      </c>
    </row>
    <row r="31" spans="1:15" x14ac:dyDescent="0.25">
      <c r="A31" s="22" t="s">
        <v>316</v>
      </c>
    </row>
    <row r="33" spans="1:15" ht="15.75" thickBot="1" x14ac:dyDescent="0.3">
      <c r="A33" s="43"/>
      <c r="B33" s="43">
        <v>2012</v>
      </c>
      <c r="C33" s="43">
        <v>2013</v>
      </c>
      <c r="D33" s="43">
        <v>2014</v>
      </c>
      <c r="E33" s="43">
        <v>2015</v>
      </c>
      <c r="F33" s="43">
        <v>2016</v>
      </c>
      <c r="G33" s="43">
        <v>2017</v>
      </c>
      <c r="H33" s="43">
        <v>2018</v>
      </c>
      <c r="I33" s="43">
        <v>2019</v>
      </c>
      <c r="J33" s="43">
        <v>2020</v>
      </c>
      <c r="K33" s="43">
        <v>2021</v>
      </c>
      <c r="L33" s="43">
        <v>2022</v>
      </c>
      <c r="M33" s="43">
        <v>2023</v>
      </c>
      <c r="N33" s="43">
        <v>2024</v>
      </c>
      <c r="O33" s="43">
        <v>2025</v>
      </c>
    </row>
    <row r="34" spans="1:15" x14ac:dyDescent="0.25">
      <c r="A34" t="s">
        <v>21</v>
      </c>
      <c r="B34">
        <v>14.7</v>
      </c>
      <c r="C34">
        <v>16.3</v>
      </c>
      <c r="D34">
        <v>18.2</v>
      </c>
      <c r="E34">
        <v>20.399999999999999</v>
      </c>
      <c r="F34">
        <v>22.2</v>
      </c>
      <c r="G34">
        <v>23.6</v>
      </c>
      <c r="H34">
        <v>24.7</v>
      </c>
      <c r="I34">
        <v>26.7</v>
      </c>
      <c r="J34">
        <v>27.7</v>
      </c>
      <c r="K34">
        <v>28.8</v>
      </c>
      <c r="L34">
        <v>30.3</v>
      </c>
      <c r="M34">
        <v>31.8</v>
      </c>
      <c r="N34">
        <v>32.6</v>
      </c>
      <c r="O34">
        <v>33.6</v>
      </c>
    </row>
    <row r="35" spans="1:15" x14ac:dyDescent="0.25">
      <c r="A35" t="s">
        <v>23</v>
      </c>
      <c r="B35">
        <v>16.899999999999999</v>
      </c>
      <c r="C35">
        <v>19.7</v>
      </c>
      <c r="D35">
        <v>20.3</v>
      </c>
      <c r="E35">
        <v>22.4</v>
      </c>
      <c r="F35">
        <v>23</v>
      </c>
      <c r="G35">
        <v>24.6</v>
      </c>
      <c r="H35">
        <v>25.5</v>
      </c>
      <c r="I35">
        <v>27.1</v>
      </c>
      <c r="J35">
        <v>31.7</v>
      </c>
      <c r="K35">
        <v>32.700000000000003</v>
      </c>
      <c r="L35">
        <v>35.799999999999997</v>
      </c>
      <c r="M35">
        <v>36.6</v>
      </c>
      <c r="N35">
        <v>38.5</v>
      </c>
      <c r="O35">
        <v>40.1</v>
      </c>
    </row>
    <row r="36" spans="1:15" x14ac:dyDescent="0.25">
      <c r="A36" t="s">
        <v>24</v>
      </c>
      <c r="B36">
        <v>9.1</v>
      </c>
      <c r="C36">
        <v>9.1</v>
      </c>
      <c r="D36">
        <v>10.4</v>
      </c>
      <c r="E36">
        <v>15.5</v>
      </c>
      <c r="F36">
        <v>15.6</v>
      </c>
      <c r="G36">
        <v>17.3</v>
      </c>
      <c r="H36">
        <v>17.600000000000001</v>
      </c>
      <c r="I36">
        <v>19.3</v>
      </c>
      <c r="J36">
        <v>19.600000000000001</v>
      </c>
      <c r="K36">
        <v>20.7</v>
      </c>
      <c r="L36">
        <v>19.899999999999999</v>
      </c>
      <c r="M36">
        <v>22.3</v>
      </c>
      <c r="N36">
        <v>20.3</v>
      </c>
      <c r="O36">
        <v>23</v>
      </c>
    </row>
    <row r="37" spans="1:15" ht="15.75" thickBot="1" x14ac:dyDescent="0.3">
      <c r="A37" s="43" t="s">
        <v>25</v>
      </c>
      <c r="B37" s="43">
        <v>18.3</v>
      </c>
      <c r="C37" s="43">
        <v>19.2</v>
      </c>
      <c r="D37" s="43">
        <v>17.5</v>
      </c>
      <c r="E37" s="43">
        <v>24.6</v>
      </c>
      <c r="F37" s="43">
        <v>22.4</v>
      </c>
      <c r="G37" s="43">
        <v>19.399999999999999</v>
      </c>
      <c r="H37" s="43">
        <v>21</v>
      </c>
      <c r="I37" s="43">
        <v>16.100000000000001</v>
      </c>
      <c r="J37" s="43">
        <v>26.5</v>
      </c>
      <c r="K37" s="43">
        <v>27.4</v>
      </c>
      <c r="L37" s="43">
        <v>25.3</v>
      </c>
      <c r="M37" s="43">
        <v>22.5</v>
      </c>
      <c r="N37" s="44" t="s">
        <v>22</v>
      </c>
      <c r="O37" s="44" t="s">
        <v>22</v>
      </c>
    </row>
    <row r="39" spans="1:15" x14ac:dyDescent="0.25">
      <c r="A39" t="s">
        <v>306</v>
      </c>
    </row>
    <row r="40" spans="1:15" x14ac:dyDescent="0.25">
      <c r="A40" t="s">
        <v>317</v>
      </c>
    </row>
    <row r="42" spans="1:15" x14ac:dyDescent="0.25">
      <c r="A42" s="28" t="s">
        <v>30</v>
      </c>
    </row>
    <row r="43" spans="1:15" x14ac:dyDescent="0.25">
      <c r="A43" t="s">
        <v>31</v>
      </c>
    </row>
    <row r="48" spans="1:15" x14ac:dyDescent="0.25">
      <c r="A48" s="29" t="s">
        <v>34</v>
      </c>
    </row>
    <row r="49" spans="1:9" x14ac:dyDescent="0.25">
      <c r="A49" s="30" t="s">
        <v>318</v>
      </c>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sheetData>
  <mergeCells count="11">
    <mergeCell ref="A12:F12"/>
    <mergeCell ref="B13:F13"/>
    <mergeCell ref="B14:F14"/>
    <mergeCell ref="B15:F15"/>
    <mergeCell ref="A49:I5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6BDE2"/>
  </sheetPr>
  <dimension ref="A1:M66"/>
  <sheetViews>
    <sheetView workbookViewId="0">
      <selection activeCell="K1" sqref="K1"/>
    </sheetView>
  </sheetViews>
  <sheetFormatPr defaultRowHeight="15" x14ac:dyDescent="0.25"/>
  <cols>
    <col min="1" max="1" width="15.7109375" customWidth="1"/>
  </cols>
  <sheetData>
    <row r="1" spans="1:7" ht="23.25" x14ac:dyDescent="0.35">
      <c r="A1" s="45" t="s">
        <v>319</v>
      </c>
    </row>
    <row r="2" spans="1:7" x14ac:dyDescent="0.25">
      <c r="A2" s="4" t="str">
        <f>HYPERLINK("#CONTENTS!A1", "CONTENTS")</f>
        <v>CONTENTS</v>
      </c>
    </row>
    <row r="5" spans="1:7" x14ac:dyDescent="0.25">
      <c r="A5" s="5" t="s">
        <v>1</v>
      </c>
      <c r="B5" s="6"/>
      <c r="C5" s="6"/>
      <c r="D5" s="6"/>
      <c r="E5" s="6"/>
      <c r="F5" s="6"/>
      <c r="G5" s="7"/>
    </row>
    <row r="6" spans="1:7" ht="30" customHeight="1" x14ac:dyDescent="0.25">
      <c r="A6" s="11" t="s">
        <v>2</v>
      </c>
      <c r="B6" s="8" t="s">
        <v>320</v>
      </c>
      <c r="C6" s="8"/>
      <c r="D6" s="8"/>
      <c r="E6" s="8"/>
      <c r="F6" s="8"/>
      <c r="G6" s="8"/>
    </row>
    <row r="7" spans="1:7" x14ac:dyDescent="0.25">
      <c r="A7" s="12" t="s">
        <v>4</v>
      </c>
      <c r="B7" s="9" t="s">
        <v>321</v>
      </c>
      <c r="C7" s="9"/>
      <c r="D7" s="9"/>
      <c r="E7" s="9"/>
      <c r="F7" s="9"/>
      <c r="G7" s="9"/>
    </row>
    <row r="8" spans="1:7" x14ac:dyDescent="0.25">
      <c r="A8" s="12" t="s">
        <v>6</v>
      </c>
      <c r="B8" s="10" t="s">
        <v>322</v>
      </c>
      <c r="C8" s="9"/>
      <c r="D8" s="9"/>
      <c r="E8" s="9"/>
      <c r="F8" s="9"/>
      <c r="G8" s="9"/>
    </row>
    <row r="9" spans="1:7" x14ac:dyDescent="0.25">
      <c r="A9" s="12" t="s">
        <v>8</v>
      </c>
      <c r="B9" s="10" t="s">
        <v>9</v>
      </c>
      <c r="C9" s="9"/>
      <c r="D9" s="9"/>
      <c r="E9" s="9"/>
      <c r="F9" s="9"/>
      <c r="G9" s="9"/>
    </row>
    <row r="10" spans="1:7" x14ac:dyDescent="0.25">
      <c r="A10" s="13" t="s">
        <v>10</v>
      </c>
      <c r="B10" s="14" t="s">
        <v>11</v>
      </c>
      <c r="C10" s="15"/>
      <c r="D10" s="15"/>
      <c r="E10" s="15"/>
      <c r="F10" s="15"/>
      <c r="G10" s="15"/>
    </row>
    <row r="12" spans="1:7" x14ac:dyDescent="0.25">
      <c r="A12" s="5" t="s">
        <v>12</v>
      </c>
      <c r="B12" s="6"/>
      <c r="C12" s="7"/>
    </row>
    <row r="13" spans="1:7" x14ac:dyDescent="0.25">
      <c r="A13" s="20" t="s">
        <v>13</v>
      </c>
      <c r="B13" s="17" t="s">
        <v>14</v>
      </c>
      <c r="C13" s="17"/>
    </row>
    <row r="14" spans="1:7" x14ac:dyDescent="0.25">
      <c r="A14" s="12" t="s">
        <v>15</v>
      </c>
      <c r="B14" s="31" t="s">
        <v>39</v>
      </c>
      <c r="C14" s="31"/>
    </row>
    <row r="15" spans="1:7" x14ac:dyDescent="0.25">
      <c r="A15" s="13" t="s">
        <v>17</v>
      </c>
      <c r="B15" s="19" t="s">
        <v>39</v>
      </c>
      <c r="C15" s="19"/>
    </row>
    <row r="19" spans="1:13" x14ac:dyDescent="0.25">
      <c r="A19" s="2" t="s">
        <v>323</v>
      </c>
    </row>
    <row r="20" spans="1:13" x14ac:dyDescent="0.25">
      <c r="A20" s="22" t="s">
        <v>324</v>
      </c>
    </row>
    <row r="22" spans="1:13"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2023</v>
      </c>
    </row>
    <row r="23" spans="1:13" x14ac:dyDescent="0.25">
      <c r="A23" t="s">
        <v>21</v>
      </c>
      <c r="B23">
        <v>2.9</v>
      </c>
      <c r="C23">
        <v>2.7</v>
      </c>
      <c r="D23">
        <v>2.6</v>
      </c>
      <c r="E23">
        <v>2.4</v>
      </c>
      <c r="F23">
        <v>2.2999999999999998</v>
      </c>
      <c r="G23">
        <v>2.2000000000000002</v>
      </c>
      <c r="H23">
        <v>2.1</v>
      </c>
      <c r="I23">
        <v>2</v>
      </c>
      <c r="J23">
        <v>1.8</v>
      </c>
      <c r="K23">
        <v>1.6</v>
      </c>
      <c r="L23">
        <v>1.5</v>
      </c>
      <c r="M23" s="26" t="s">
        <v>22</v>
      </c>
    </row>
    <row r="24" spans="1:13" x14ac:dyDescent="0.25">
      <c r="A24" t="s">
        <v>23</v>
      </c>
      <c r="B24">
        <v>0</v>
      </c>
      <c r="C24">
        <v>0</v>
      </c>
      <c r="D24">
        <v>0</v>
      </c>
      <c r="E24">
        <v>0</v>
      </c>
      <c r="F24">
        <v>0</v>
      </c>
      <c r="G24">
        <v>0</v>
      </c>
      <c r="H24">
        <v>0.1</v>
      </c>
      <c r="I24">
        <v>0.1</v>
      </c>
      <c r="J24">
        <v>0</v>
      </c>
      <c r="K24">
        <v>0</v>
      </c>
      <c r="L24">
        <v>0</v>
      </c>
      <c r="M24" s="26" t="s">
        <v>22</v>
      </c>
    </row>
    <row r="25" spans="1:13" x14ac:dyDescent="0.25">
      <c r="A25" t="s">
        <v>24</v>
      </c>
      <c r="B25">
        <v>3.8</v>
      </c>
      <c r="C25">
        <v>3.7</v>
      </c>
      <c r="D25">
        <v>3.3</v>
      </c>
      <c r="E25">
        <v>3</v>
      </c>
      <c r="F25">
        <v>2.9</v>
      </c>
      <c r="G25">
        <v>2.6</v>
      </c>
      <c r="H25">
        <v>2.2999999999999998</v>
      </c>
      <c r="I25">
        <v>2.4</v>
      </c>
      <c r="J25">
        <v>2</v>
      </c>
      <c r="K25">
        <v>1.6</v>
      </c>
      <c r="L25">
        <v>1.3</v>
      </c>
      <c r="M25">
        <v>0.5</v>
      </c>
    </row>
    <row r="26" spans="1:13" ht="15.75" thickBot="1" x14ac:dyDescent="0.3">
      <c r="A26" s="46" t="s">
        <v>25</v>
      </c>
      <c r="B26" s="47" t="s">
        <v>22</v>
      </c>
      <c r="C26" s="47" t="s">
        <v>22</v>
      </c>
      <c r="D26" s="47" t="s">
        <v>22</v>
      </c>
      <c r="E26" s="46">
        <v>4</v>
      </c>
      <c r="F26" s="46">
        <v>3.4</v>
      </c>
      <c r="G26" s="46">
        <v>3.5</v>
      </c>
      <c r="H26" s="46">
        <v>3.4</v>
      </c>
      <c r="I26" s="46">
        <v>3.2</v>
      </c>
      <c r="J26" s="46">
        <v>2.2999999999999998</v>
      </c>
      <c r="K26" s="46">
        <v>2.4</v>
      </c>
      <c r="L26" s="46">
        <v>1.8</v>
      </c>
      <c r="M26" s="47" t="s">
        <v>22</v>
      </c>
    </row>
    <row r="30" spans="1:13" x14ac:dyDescent="0.25">
      <c r="A30" s="2" t="s">
        <v>323</v>
      </c>
    </row>
    <row r="31" spans="1:13" x14ac:dyDescent="0.25">
      <c r="A31" s="22" t="s">
        <v>325</v>
      </c>
    </row>
    <row r="33" spans="1:13" ht="15.75" thickBot="1" x14ac:dyDescent="0.3">
      <c r="A33" s="46"/>
      <c r="B33" s="46">
        <v>2010</v>
      </c>
      <c r="C33" s="46">
        <v>2011</v>
      </c>
      <c r="D33" s="46">
        <v>2012</v>
      </c>
      <c r="E33" s="46">
        <v>2013</v>
      </c>
      <c r="F33" s="46">
        <v>2014</v>
      </c>
      <c r="G33" s="46">
        <v>2015</v>
      </c>
      <c r="H33" s="46">
        <v>2016</v>
      </c>
      <c r="I33" s="46">
        <v>2017</v>
      </c>
      <c r="J33" s="46">
        <v>2018</v>
      </c>
      <c r="K33" s="46">
        <v>2019</v>
      </c>
      <c r="L33" s="46">
        <v>2020</v>
      </c>
      <c r="M33" s="46">
        <v>2023</v>
      </c>
    </row>
    <row r="34" spans="1:13" x14ac:dyDescent="0.25">
      <c r="A34" t="s">
        <v>21</v>
      </c>
      <c r="B34">
        <v>8</v>
      </c>
      <c r="C34">
        <v>7.5</v>
      </c>
      <c r="D34">
        <v>7.2</v>
      </c>
      <c r="E34">
        <v>7.1</v>
      </c>
      <c r="F34">
        <v>6.8</v>
      </c>
      <c r="G34">
        <v>6.8</v>
      </c>
      <c r="H34">
        <v>6.4</v>
      </c>
      <c r="I34">
        <v>6</v>
      </c>
      <c r="J34">
        <v>5.9</v>
      </c>
      <c r="K34">
        <v>5.7</v>
      </c>
      <c r="L34">
        <v>5.0999999999999996</v>
      </c>
      <c r="M34" s="26" t="s">
        <v>22</v>
      </c>
    </row>
    <row r="35" spans="1:13" x14ac:dyDescent="0.25">
      <c r="A35" t="s">
        <v>23</v>
      </c>
      <c r="B35">
        <v>0</v>
      </c>
      <c r="C35">
        <v>0</v>
      </c>
      <c r="D35">
        <v>0</v>
      </c>
      <c r="E35">
        <v>0</v>
      </c>
      <c r="F35">
        <v>0</v>
      </c>
      <c r="G35">
        <v>0.2</v>
      </c>
      <c r="H35">
        <v>0.2</v>
      </c>
      <c r="I35">
        <v>0.4</v>
      </c>
      <c r="J35">
        <v>0</v>
      </c>
      <c r="K35">
        <v>0.1</v>
      </c>
      <c r="L35">
        <v>0.1</v>
      </c>
      <c r="M35" s="26" t="s">
        <v>22</v>
      </c>
    </row>
    <row r="36" spans="1:13" x14ac:dyDescent="0.25">
      <c r="A36" t="s">
        <v>24</v>
      </c>
      <c r="B36">
        <v>11</v>
      </c>
      <c r="C36">
        <v>10.1</v>
      </c>
      <c r="D36">
        <v>10.7</v>
      </c>
      <c r="E36">
        <v>9.6</v>
      </c>
      <c r="F36">
        <v>9</v>
      </c>
      <c r="G36">
        <v>7.9</v>
      </c>
      <c r="H36">
        <v>6.9</v>
      </c>
      <c r="I36">
        <v>7.1</v>
      </c>
      <c r="J36">
        <v>6.8</v>
      </c>
      <c r="K36">
        <v>6</v>
      </c>
      <c r="L36">
        <v>5.0999999999999996</v>
      </c>
      <c r="M36">
        <v>1.6</v>
      </c>
    </row>
    <row r="37" spans="1:13" ht="15.75" thickBot="1" x14ac:dyDescent="0.3">
      <c r="A37" s="46" t="s">
        <v>25</v>
      </c>
      <c r="B37" s="47" t="s">
        <v>22</v>
      </c>
      <c r="C37" s="47" t="s">
        <v>22</v>
      </c>
      <c r="D37" s="47" t="s">
        <v>22</v>
      </c>
      <c r="E37" s="46">
        <v>11.3</v>
      </c>
      <c r="F37" s="46">
        <v>8.1</v>
      </c>
      <c r="G37" s="46">
        <v>8.5</v>
      </c>
      <c r="H37" s="46">
        <v>9.1999999999999993</v>
      </c>
      <c r="I37" s="46">
        <v>9.9</v>
      </c>
      <c r="J37" s="46">
        <v>7.7</v>
      </c>
      <c r="K37" s="46">
        <v>8.4</v>
      </c>
      <c r="L37" s="46">
        <v>5.9</v>
      </c>
      <c r="M37" s="47" t="s">
        <v>22</v>
      </c>
    </row>
    <row r="41" spans="1:13" x14ac:dyDescent="0.25">
      <c r="A41" s="2" t="s">
        <v>323</v>
      </c>
    </row>
    <row r="42" spans="1:13" x14ac:dyDescent="0.25">
      <c r="A42" s="22" t="s">
        <v>326</v>
      </c>
    </row>
    <row r="44" spans="1:13" ht="15.75" thickBot="1" x14ac:dyDescent="0.3">
      <c r="A44" s="46"/>
      <c r="B44" s="46">
        <v>2010</v>
      </c>
      <c r="C44" s="46">
        <v>2011</v>
      </c>
      <c r="D44" s="46">
        <v>2012</v>
      </c>
      <c r="E44" s="46">
        <v>2013</v>
      </c>
      <c r="F44" s="46">
        <v>2014</v>
      </c>
      <c r="G44" s="46">
        <v>2015</v>
      </c>
      <c r="H44" s="46">
        <v>2016</v>
      </c>
      <c r="I44" s="46">
        <v>2017</v>
      </c>
      <c r="J44" s="46">
        <v>2018</v>
      </c>
      <c r="K44" s="46">
        <v>2019</v>
      </c>
      <c r="L44" s="46">
        <v>2020</v>
      </c>
      <c r="M44" s="46">
        <v>2023</v>
      </c>
    </row>
    <row r="45" spans="1:13" x14ac:dyDescent="0.25">
      <c r="A45" t="s">
        <v>21</v>
      </c>
      <c r="B45">
        <v>1.9</v>
      </c>
      <c r="C45">
        <v>1.8</v>
      </c>
      <c r="D45">
        <v>1.6</v>
      </c>
      <c r="E45">
        <v>1.5</v>
      </c>
      <c r="F45">
        <v>1.4</v>
      </c>
      <c r="G45">
        <v>1.2</v>
      </c>
      <c r="H45">
        <v>1.2</v>
      </c>
      <c r="I45">
        <v>1.2</v>
      </c>
      <c r="J45">
        <v>1</v>
      </c>
      <c r="K45">
        <v>0.8</v>
      </c>
      <c r="L45">
        <v>0.8</v>
      </c>
      <c r="M45" s="26" t="s">
        <v>22</v>
      </c>
    </row>
    <row r="46" spans="1:13" x14ac:dyDescent="0.25">
      <c r="A46" t="s">
        <v>23</v>
      </c>
      <c r="B46">
        <v>0</v>
      </c>
      <c r="C46">
        <v>0</v>
      </c>
      <c r="D46">
        <v>0</v>
      </c>
      <c r="E46">
        <v>0</v>
      </c>
      <c r="F46">
        <v>0</v>
      </c>
      <c r="G46">
        <v>0</v>
      </c>
      <c r="H46">
        <v>0</v>
      </c>
      <c r="I46">
        <v>0</v>
      </c>
      <c r="J46">
        <v>0</v>
      </c>
      <c r="K46">
        <v>0</v>
      </c>
      <c r="L46">
        <v>0</v>
      </c>
      <c r="M46" s="26" t="s">
        <v>22</v>
      </c>
    </row>
    <row r="47" spans="1:13" x14ac:dyDescent="0.25">
      <c r="A47" t="s">
        <v>24</v>
      </c>
      <c r="B47">
        <v>2.2000000000000002</v>
      </c>
      <c r="C47">
        <v>2.2999999999999998</v>
      </c>
      <c r="D47">
        <v>1.8</v>
      </c>
      <c r="E47">
        <v>1.6</v>
      </c>
      <c r="F47">
        <v>1.6</v>
      </c>
      <c r="G47">
        <v>1.5</v>
      </c>
      <c r="H47">
        <v>1.4</v>
      </c>
      <c r="I47">
        <v>1.5</v>
      </c>
      <c r="J47">
        <v>1.1000000000000001</v>
      </c>
      <c r="K47">
        <v>0.8</v>
      </c>
      <c r="L47">
        <v>0.6</v>
      </c>
      <c r="M47">
        <v>0.3</v>
      </c>
    </row>
    <row r="48" spans="1:13" ht="15.75" thickBot="1" x14ac:dyDescent="0.3">
      <c r="A48" s="46" t="s">
        <v>25</v>
      </c>
      <c r="B48" s="47" t="s">
        <v>22</v>
      </c>
      <c r="C48" s="47" t="s">
        <v>22</v>
      </c>
      <c r="D48" s="47" t="s">
        <v>22</v>
      </c>
      <c r="E48" s="46">
        <v>1.7</v>
      </c>
      <c r="F48" s="46">
        <v>1.9</v>
      </c>
      <c r="G48" s="46">
        <v>1.6</v>
      </c>
      <c r="H48" s="46">
        <v>1.4</v>
      </c>
      <c r="I48" s="46">
        <v>0.9</v>
      </c>
      <c r="J48" s="46">
        <v>0.6</v>
      </c>
      <c r="K48" s="46">
        <v>0.6</v>
      </c>
      <c r="L48" s="46">
        <v>0.6</v>
      </c>
      <c r="M48" s="47" t="s">
        <v>22</v>
      </c>
    </row>
    <row r="50" spans="1:9" x14ac:dyDescent="0.25">
      <c r="A50" t="s">
        <v>28</v>
      </c>
    </row>
    <row r="51" spans="1:9" x14ac:dyDescent="0.25">
      <c r="A51" t="s">
        <v>327</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328</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sheetData>
  <mergeCells count="11">
    <mergeCell ref="A12:C12"/>
    <mergeCell ref="B13:C13"/>
    <mergeCell ref="B14:C14"/>
    <mergeCell ref="B15:C15"/>
    <mergeCell ref="A64:I66"/>
    <mergeCell ref="A5:G5"/>
    <mergeCell ref="B6:G6"/>
    <mergeCell ref="B7:G7"/>
    <mergeCell ref="B8:G8"/>
    <mergeCell ref="B9:G9"/>
    <mergeCell ref="B10:G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6BDE2"/>
  </sheetPr>
  <dimension ref="A1:O43"/>
  <sheetViews>
    <sheetView workbookViewId="0">
      <selection activeCell="K1" sqref="K1"/>
    </sheetView>
  </sheetViews>
  <sheetFormatPr defaultRowHeight="15" x14ac:dyDescent="0.25"/>
  <cols>
    <col min="1" max="1" width="15.7109375" customWidth="1"/>
  </cols>
  <sheetData>
    <row r="1" spans="1:6" ht="23.25" x14ac:dyDescent="0.35">
      <c r="A1" s="45" t="s">
        <v>319</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329</v>
      </c>
      <c r="C6" s="8"/>
      <c r="D6" s="8"/>
      <c r="E6" s="8"/>
      <c r="F6" s="8"/>
    </row>
    <row r="7" spans="1:6" x14ac:dyDescent="0.25">
      <c r="A7" s="12" t="s">
        <v>4</v>
      </c>
      <c r="B7" s="9" t="s">
        <v>330</v>
      </c>
      <c r="C7" s="9"/>
      <c r="D7" s="9"/>
      <c r="E7" s="9"/>
      <c r="F7" s="9"/>
    </row>
    <row r="8" spans="1:6" x14ac:dyDescent="0.25">
      <c r="A8" s="12" t="s">
        <v>6</v>
      </c>
      <c r="B8" s="10" t="s">
        <v>331</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5" x14ac:dyDescent="0.25">
      <c r="A19" s="2" t="s">
        <v>332</v>
      </c>
    </row>
    <row r="20" spans="1:15" x14ac:dyDescent="0.25">
      <c r="A20" s="32" t="s">
        <v>333</v>
      </c>
    </row>
    <row r="22" spans="1:15"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2021</v>
      </c>
      <c r="N22" s="46">
        <v>2022</v>
      </c>
      <c r="O22" s="46">
        <v>2023</v>
      </c>
    </row>
    <row r="23" spans="1:15" x14ac:dyDescent="0.25">
      <c r="A23" t="s">
        <v>21</v>
      </c>
      <c r="B23">
        <v>75.77</v>
      </c>
      <c r="C23">
        <v>76.59</v>
      </c>
      <c r="D23">
        <v>77.03</v>
      </c>
      <c r="E23">
        <v>77.34</v>
      </c>
      <c r="F23">
        <v>77.66</v>
      </c>
      <c r="G23">
        <v>78.39</v>
      </c>
      <c r="H23">
        <v>79.11</v>
      </c>
      <c r="I23">
        <v>79.599999999999994</v>
      </c>
      <c r="J23">
        <v>79.959999999999994</v>
      </c>
      <c r="K23">
        <v>80.09</v>
      </c>
      <c r="L23">
        <v>80.3</v>
      </c>
      <c r="M23">
        <v>80.489999999999995</v>
      </c>
      <c r="N23">
        <v>80.77</v>
      </c>
      <c r="O23">
        <v>80.7</v>
      </c>
    </row>
    <row r="24" spans="1:15" x14ac:dyDescent="0.25">
      <c r="A24" t="s">
        <v>23</v>
      </c>
      <c r="B24">
        <v>99.3</v>
      </c>
      <c r="C24">
        <v>99.4</v>
      </c>
      <c r="D24">
        <v>99.5</v>
      </c>
      <c r="E24">
        <v>99.4</v>
      </c>
      <c r="F24">
        <v>99.4</v>
      </c>
      <c r="G24">
        <v>99.43</v>
      </c>
      <c r="H24">
        <v>99.45</v>
      </c>
      <c r="I24">
        <v>99.5</v>
      </c>
      <c r="J24">
        <v>99.5</v>
      </c>
      <c r="K24">
        <v>99.5</v>
      </c>
      <c r="L24">
        <v>99.55</v>
      </c>
      <c r="M24">
        <v>99.6</v>
      </c>
      <c r="N24">
        <v>99.65</v>
      </c>
      <c r="O24">
        <v>99.65</v>
      </c>
    </row>
    <row r="25" spans="1:15" x14ac:dyDescent="0.25">
      <c r="A25" t="s">
        <v>24</v>
      </c>
      <c r="B25">
        <v>64.5</v>
      </c>
      <c r="C25">
        <v>65.5</v>
      </c>
      <c r="D25">
        <v>68.5</v>
      </c>
      <c r="E25">
        <v>70.2</v>
      </c>
      <c r="F25">
        <v>71.400000000000006</v>
      </c>
      <c r="G25">
        <v>72.599999999999994</v>
      </c>
      <c r="H25">
        <v>73.400000000000006</v>
      </c>
      <c r="I25">
        <v>73.5</v>
      </c>
      <c r="J25">
        <v>74</v>
      </c>
      <c r="K25">
        <v>74.44</v>
      </c>
      <c r="L25">
        <v>74.78</v>
      </c>
      <c r="M25">
        <v>75.2</v>
      </c>
      <c r="N25">
        <v>75.680000000000007</v>
      </c>
      <c r="O25">
        <v>75.89</v>
      </c>
    </row>
    <row r="26" spans="1:15" ht="15.75" thickBot="1" x14ac:dyDescent="0.3">
      <c r="A26" s="46" t="s">
        <v>25</v>
      </c>
      <c r="B26" s="46">
        <v>8.6300000000000008</v>
      </c>
      <c r="C26" s="46">
        <v>8.81</v>
      </c>
      <c r="D26" s="46">
        <v>8.98</v>
      </c>
      <c r="E26" s="46">
        <v>9.39</v>
      </c>
      <c r="F26" s="46">
        <v>9.98</v>
      </c>
      <c r="G26" s="46">
        <v>10.82</v>
      </c>
      <c r="H26" s="46">
        <v>12.5</v>
      </c>
      <c r="I26" s="46">
        <v>12.6</v>
      </c>
      <c r="J26" s="46">
        <v>12.87</v>
      </c>
      <c r="K26" s="46">
        <v>13.14</v>
      </c>
      <c r="L26" s="46">
        <v>13.77</v>
      </c>
      <c r="M26" s="46">
        <v>14.67</v>
      </c>
      <c r="N26" s="46">
        <v>15.16</v>
      </c>
      <c r="O26" s="46">
        <v>15.21</v>
      </c>
    </row>
    <row r="28" spans="1:15" x14ac:dyDescent="0.25">
      <c r="A28" t="s">
        <v>28</v>
      </c>
    </row>
    <row r="29" spans="1:15" x14ac:dyDescent="0.25">
      <c r="A29" t="s">
        <v>334</v>
      </c>
    </row>
    <row r="31" spans="1:15" x14ac:dyDescent="0.25">
      <c r="A31" s="28" t="s">
        <v>32</v>
      </c>
    </row>
    <row r="32" spans="1:15" x14ac:dyDescent="0.25">
      <c r="A32" t="s">
        <v>335</v>
      </c>
    </row>
    <row r="37" spans="1:9" x14ac:dyDescent="0.25">
      <c r="A37" s="29" t="s">
        <v>34</v>
      </c>
    </row>
    <row r="38" spans="1:9" x14ac:dyDescent="0.25">
      <c r="A38" s="30" t="s">
        <v>336</v>
      </c>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sheetData>
  <mergeCells count="11">
    <mergeCell ref="A12:C12"/>
    <mergeCell ref="B13:C13"/>
    <mergeCell ref="B14:C14"/>
    <mergeCell ref="B15:C15"/>
    <mergeCell ref="A38:I43"/>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6BDE2"/>
  </sheetPr>
  <dimension ref="A1:O45"/>
  <sheetViews>
    <sheetView workbookViewId="0">
      <selection activeCell="K1" sqref="K1"/>
    </sheetView>
  </sheetViews>
  <sheetFormatPr defaultRowHeight="15" x14ac:dyDescent="0.25"/>
  <cols>
    <col min="1" max="1" width="15.7109375" customWidth="1"/>
  </cols>
  <sheetData>
    <row r="1" spans="1:5" ht="23.25" x14ac:dyDescent="0.35">
      <c r="A1" s="45" t="s">
        <v>319</v>
      </c>
    </row>
    <row r="2" spans="1:5" x14ac:dyDescent="0.25">
      <c r="A2" s="4" t="str">
        <f>HYPERLINK("#CONTENTS!A1", "CONTENTS")</f>
        <v>CONTENTS</v>
      </c>
    </row>
    <row r="5" spans="1:5" x14ac:dyDescent="0.25">
      <c r="A5" s="5" t="s">
        <v>1</v>
      </c>
      <c r="B5" s="6"/>
      <c r="C5" s="6"/>
      <c r="D5" s="6"/>
      <c r="E5" s="7"/>
    </row>
    <row r="6" spans="1:5" ht="30" customHeight="1" x14ac:dyDescent="0.25">
      <c r="A6" s="11" t="s">
        <v>2</v>
      </c>
      <c r="B6" s="8" t="s">
        <v>337</v>
      </c>
      <c r="C6" s="8"/>
      <c r="D6" s="8"/>
      <c r="E6" s="8"/>
    </row>
    <row r="7" spans="1:5" x14ac:dyDescent="0.25">
      <c r="A7" s="12" t="s">
        <v>4</v>
      </c>
      <c r="B7" s="9" t="s">
        <v>338</v>
      </c>
      <c r="C7" s="9"/>
      <c r="D7" s="9"/>
      <c r="E7" s="9"/>
    </row>
    <row r="8" spans="1:5" x14ac:dyDescent="0.25">
      <c r="A8" s="12" t="s">
        <v>6</v>
      </c>
      <c r="B8" s="10" t="s">
        <v>339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340</v>
      </c>
    </row>
    <row r="20" spans="1:15" x14ac:dyDescent="0.25">
      <c r="A20" s="22" t="s">
        <v>135</v>
      </c>
    </row>
    <row r="22" spans="1:15"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2021</v>
      </c>
      <c r="N22" s="46">
        <v>2022</v>
      </c>
      <c r="O22" s="46">
        <v>2023</v>
      </c>
    </row>
    <row r="23" spans="1:15" x14ac:dyDescent="0.25">
      <c r="A23" t="s">
        <v>21</v>
      </c>
      <c r="B23" s="26" t="s">
        <v>22</v>
      </c>
      <c r="C23" s="26" t="s">
        <v>22</v>
      </c>
      <c r="D23" s="26" t="s">
        <v>22</v>
      </c>
      <c r="E23" s="26" t="s">
        <v>22</v>
      </c>
      <c r="F23" s="26" t="s">
        <v>22</v>
      </c>
      <c r="G23" s="26" t="s">
        <v>22</v>
      </c>
      <c r="H23" s="26" t="s">
        <v>22</v>
      </c>
      <c r="I23" s="26" t="s">
        <v>22</v>
      </c>
      <c r="J23" s="26" t="s">
        <v>22</v>
      </c>
      <c r="K23" s="26" t="s">
        <v>22</v>
      </c>
      <c r="L23" s="26" t="s">
        <v>22</v>
      </c>
      <c r="M23" s="26" t="s">
        <v>22</v>
      </c>
      <c r="N23" s="26" t="s">
        <v>22</v>
      </c>
      <c r="O23" s="26" t="s">
        <v>22</v>
      </c>
    </row>
    <row r="24" spans="1:15" x14ac:dyDescent="0.25">
      <c r="A24" t="s">
        <v>23</v>
      </c>
      <c r="B24" s="26" t="s">
        <v>22</v>
      </c>
      <c r="C24" s="26" t="s">
        <v>22</v>
      </c>
      <c r="D24" s="26" t="s">
        <v>22</v>
      </c>
      <c r="E24" s="26" t="s">
        <v>22</v>
      </c>
      <c r="F24" s="26" t="s">
        <v>22</v>
      </c>
      <c r="G24" s="26" t="s">
        <v>22</v>
      </c>
      <c r="H24" s="26" t="s">
        <v>22</v>
      </c>
      <c r="I24" s="26" t="s">
        <v>22</v>
      </c>
      <c r="J24" s="26" t="s">
        <v>22</v>
      </c>
      <c r="K24" s="26" t="s">
        <v>22</v>
      </c>
      <c r="L24" s="26" t="s">
        <v>22</v>
      </c>
      <c r="M24" s="26" t="s">
        <v>22</v>
      </c>
      <c r="N24" s="26" t="s">
        <v>22</v>
      </c>
      <c r="O24" s="26" t="s">
        <v>22</v>
      </c>
    </row>
    <row r="25" spans="1:15" x14ac:dyDescent="0.25">
      <c r="A25" t="s">
        <v>24</v>
      </c>
      <c r="B25">
        <v>2.93</v>
      </c>
      <c r="C25">
        <v>2.89</v>
      </c>
      <c r="D25">
        <v>2.84</v>
      </c>
      <c r="E25">
        <v>2.78</v>
      </c>
      <c r="F25">
        <v>2.73</v>
      </c>
      <c r="G25">
        <v>2.68</v>
      </c>
      <c r="H25">
        <v>2.64</v>
      </c>
      <c r="I25">
        <v>2.6</v>
      </c>
      <c r="J25">
        <v>2.57</v>
      </c>
      <c r="K25">
        <v>2.5499999999999998</v>
      </c>
      <c r="L25">
        <v>2.52</v>
      </c>
      <c r="M25">
        <v>2.5099999999999998</v>
      </c>
      <c r="N25">
        <v>2.5</v>
      </c>
      <c r="O25">
        <v>2.4700000000000002</v>
      </c>
    </row>
    <row r="26" spans="1:15" ht="15.75" thickBot="1" x14ac:dyDescent="0.3">
      <c r="A26" s="46" t="s">
        <v>25</v>
      </c>
      <c r="B26" s="46">
        <v>2.35</v>
      </c>
      <c r="C26" s="46">
        <v>2.2999999999999998</v>
      </c>
      <c r="D26" s="46">
        <v>2.2599999999999998</v>
      </c>
      <c r="E26" s="46">
        <v>2.23</v>
      </c>
      <c r="F26" s="46">
        <v>2.2200000000000002</v>
      </c>
      <c r="G26" s="46">
        <v>2.2200000000000002</v>
      </c>
      <c r="H26" s="46">
        <v>2.23</v>
      </c>
      <c r="I26" s="46">
        <v>2.25</v>
      </c>
      <c r="J26" s="46">
        <v>2.27</v>
      </c>
      <c r="K26" s="46">
        <v>2.29</v>
      </c>
      <c r="L26" s="46">
        <v>2.31</v>
      </c>
      <c r="M26" s="46">
        <v>2.33</v>
      </c>
      <c r="N26" s="46">
        <v>2.36</v>
      </c>
      <c r="O26" s="46">
        <v>2.39</v>
      </c>
    </row>
    <row r="28" spans="1:15" x14ac:dyDescent="0.25">
      <c r="A28" t="s">
        <v>137</v>
      </c>
    </row>
    <row r="29" spans="1:15" x14ac:dyDescent="0.25">
      <c r="A29" t="s">
        <v>341</v>
      </c>
    </row>
    <row r="31" spans="1:15" x14ac:dyDescent="0.25">
      <c r="A31" s="28" t="s">
        <v>30</v>
      </c>
    </row>
    <row r="32" spans="1:15" x14ac:dyDescent="0.25">
      <c r="A32" t="s">
        <v>31</v>
      </c>
    </row>
    <row r="37" spans="1:9" x14ac:dyDescent="0.25">
      <c r="A37" s="29" t="s">
        <v>34</v>
      </c>
    </row>
    <row r="38" spans="1:9" x14ac:dyDescent="0.25">
      <c r="A38" s="30" t="s">
        <v>342</v>
      </c>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sheetData>
  <mergeCells count="11">
    <mergeCell ref="A12:C12"/>
    <mergeCell ref="B13:C13"/>
    <mergeCell ref="B14:C14"/>
    <mergeCell ref="B15:C15"/>
    <mergeCell ref="A38:I4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6BDE2"/>
  </sheetPr>
  <dimension ref="A1:O43"/>
  <sheetViews>
    <sheetView workbookViewId="0">
      <selection activeCell="K1" sqref="K1"/>
    </sheetView>
  </sheetViews>
  <sheetFormatPr defaultRowHeight="15" x14ac:dyDescent="0.25"/>
  <cols>
    <col min="1" max="1" width="15.7109375" customWidth="1"/>
  </cols>
  <sheetData>
    <row r="1" spans="1:4" ht="23.25" x14ac:dyDescent="0.35">
      <c r="A1" s="45" t="s">
        <v>319</v>
      </c>
    </row>
    <row r="2" spans="1:4" x14ac:dyDescent="0.25">
      <c r="A2" s="4" t="str">
        <f>HYPERLINK("#CONTENTS!A1", "CONTENTS")</f>
        <v>CONTENTS</v>
      </c>
    </row>
    <row r="5" spans="1:4" x14ac:dyDescent="0.25">
      <c r="A5" s="5" t="s">
        <v>1</v>
      </c>
      <c r="B5" s="6"/>
      <c r="C5" s="6"/>
      <c r="D5" s="7"/>
    </row>
    <row r="6" spans="1:4" x14ac:dyDescent="0.25">
      <c r="A6" s="20" t="s">
        <v>2</v>
      </c>
      <c r="B6" s="17" t="s">
        <v>343</v>
      </c>
      <c r="C6" s="17"/>
      <c r="D6" s="17"/>
    </row>
    <row r="7" spans="1:4" x14ac:dyDescent="0.25">
      <c r="A7" s="12" t="s">
        <v>4</v>
      </c>
      <c r="B7" s="9" t="s">
        <v>344</v>
      </c>
      <c r="C7" s="9"/>
      <c r="D7" s="9"/>
    </row>
    <row r="8" spans="1:4" x14ac:dyDescent="0.25">
      <c r="A8" s="12" t="s">
        <v>6</v>
      </c>
      <c r="B8" s="10" t="s">
        <v>345</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14</v>
      </c>
      <c r="C13" s="17"/>
    </row>
    <row r="14" spans="1:4" x14ac:dyDescent="0.25">
      <c r="A14" s="12" t="s">
        <v>15</v>
      </c>
      <c r="B14" s="31" t="s">
        <v>39</v>
      </c>
      <c r="C14" s="31"/>
    </row>
    <row r="15" spans="1:4" x14ac:dyDescent="0.25">
      <c r="A15" s="13" t="s">
        <v>17</v>
      </c>
      <c r="B15" s="19" t="s">
        <v>39</v>
      </c>
      <c r="C15" s="19"/>
    </row>
    <row r="19" spans="1:15" x14ac:dyDescent="0.25">
      <c r="A19" s="2" t="s">
        <v>346</v>
      </c>
    </row>
    <row r="20" spans="1:15" x14ac:dyDescent="0.25">
      <c r="A20" s="32" t="s">
        <v>347</v>
      </c>
    </row>
    <row r="22" spans="1:15"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2021</v>
      </c>
      <c r="N22" s="46">
        <v>2022</v>
      </c>
      <c r="O22" s="46">
        <v>2023</v>
      </c>
    </row>
    <row r="23" spans="1:15" x14ac:dyDescent="0.25">
      <c r="A23" t="s">
        <v>21</v>
      </c>
      <c r="B23" s="26" t="s">
        <v>22</v>
      </c>
      <c r="C23" s="26" t="s">
        <v>22</v>
      </c>
      <c r="D23" s="26" t="s">
        <v>22</v>
      </c>
      <c r="E23" s="26" t="s">
        <v>22</v>
      </c>
      <c r="F23" s="26" t="s">
        <v>22</v>
      </c>
      <c r="G23" s="26" t="s">
        <v>22</v>
      </c>
      <c r="H23" s="26" t="s">
        <v>22</v>
      </c>
      <c r="I23" s="26" t="s">
        <v>22</v>
      </c>
      <c r="J23" s="26" t="s">
        <v>22</v>
      </c>
      <c r="K23" s="26" t="s">
        <v>22</v>
      </c>
      <c r="L23" s="26" t="s">
        <v>22</v>
      </c>
      <c r="M23" s="26" t="s">
        <v>22</v>
      </c>
      <c r="N23" s="26" t="s">
        <v>22</v>
      </c>
      <c r="O23" s="26" t="s">
        <v>22</v>
      </c>
    </row>
    <row r="24" spans="1:15" x14ac:dyDescent="0.25">
      <c r="A24" t="s">
        <v>23</v>
      </c>
      <c r="B24">
        <v>8</v>
      </c>
      <c r="C24">
        <v>8.48</v>
      </c>
      <c r="D24">
        <v>9.24</v>
      </c>
      <c r="E24">
        <v>10.27</v>
      </c>
      <c r="F24">
        <v>11.44</v>
      </c>
      <c r="G24">
        <v>12.47</v>
      </c>
      <c r="H24">
        <v>13.03</v>
      </c>
      <c r="I24">
        <v>12.9</v>
      </c>
      <c r="J24">
        <v>12.11</v>
      </c>
      <c r="K24">
        <v>10.89</v>
      </c>
      <c r="L24">
        <v>9.5500000000000007</v>
      </c>
      <c r="M24">
        <v>8.34</v>
      </c>
      <c r="N24">
        <v>8.34</v>
      </c>
      <c r="O24">
        <v>8.34</v>
      </c>
    </row>
    <row r="25" spans="1:15" x14ac:dyDescent="0.25">
      <c r="A25" t="s">
        <v>24</v>
      </c>
      <c r="B25">
        <v>8.7799999999999994</v>
      </c>
      <c r="C25">
        <v>8.91</v>
      </c>
      <c r="D25">
        <v>9.24</v>
      </c>
      <c r="E25">
        <v>9.75</v>
      </c>
      <c r="F25">
        <v>10.46</v>
      </c>
      <c r="G25">
        <v>11.31</v>
      </c>
      <c r="H25">
        <v>12.17</v>
      </c>
      <c r="I25">
        <v>12.83</v>
      </c>
      <c r="J25">
        <v>13.06</v>
      </c>
      <c r="K25">
        <v>12.63</v>
      </c>
      <c r="L25">
        <v>11.56</v>
      </c>
      <c r="M25">
        <v>10.26</v>
      </c>
      <c r="N25">
        <v>9.1</v>
      </c>
      <c r="O25">
        <v>8.59</v>
      </c>
    </row>
    <row r="26" spans="1:15" ht="15.75" thickBot="1" x14ac:dyDescent="0.3">
      <c r="A26" s="46" t="s">
        <v>25</v>
      </c>
      <c r="B26" s="46">
        <v>4.0599999999999996</v>
      </c>
      <c r="C26" s="46">
        <v>4.29</v>
      </c>
      <c r="D26" s="46">
        <v>4.76</v>
      </c>
      <c r="E26" s="46">
        <v>5.45</v>
      </c>
      <c r="F26" s="46">
        <v>6.26</v>
      </c>
      <c r="G26" s="46">
        <v>7.09</v>
      </c>
      <c r="H26" s="46">
        <v>8.09</v>
      </c>
      <c r="I26" s="46">
        <v>9.5</v>
      </c>
      <c r="J26" s="46">
        <v>10.92</v>
      </c>
      <c r="K26" s="46">
        <v>11.33</v>
      </c>
      <c r="L26" s="46">
        <v>10.63</v>
      </c>
      <c r="M26" s="46">
        <v>9.7899999999999991</v>
      </c>
      <c r="N26" s="46">
        <v>9.3000000000000007</v>
      </c>
      <c r="O26" s="46">
        <v>9.1199999999999992</v>
      </c>
    </row>
    <row r="28" spans="1:15" x14ac:dyDescent="0.25">
      <c r="A28" t="s">
        <v>137</v>
      </c>
    </row>
    <row r="29" spans="1:15" x14ac:dyDescent="0.25">
      <c r="A29" t="s">
        <v>348</v>
      </c>
    </row>
    <row r="31" spans="1:15" x14ac:dyDescent="0.25">
      <c r="A31" s="28" t="s">
        <v>30</v>
      </c>
    </row>
    <row r="32" spans="1:15" x14ac:dyDescent="0.25">
      <c r="A32" t="s">
        <v>31</v>
      </c>
    </row>
    <row r="37" spans="1:9" x14ac:dyDescent="0.25">
      <c r="A37" s="29" t="s">
        <v>34</v>
      </c>
    </row>
    <row r="38" spans="1:9" x14ac:dyDescent="0.25">
      <c r="A38" s="30" t="s">
        <v>349</v>
      </c>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sheetData>
  <mergeCells count="11">
    <mergeCell ref="A12:C12"/>
    <mergeCell ref="B13:C13"/>
    <mergeCell ref="B14:C14"/>
    <mergeCell ref="B15:C15"/>
    <mergeCell ref="A38:I43"/>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6BDE2"/>
  </sheetPr>
  <dimension ref="A1:O42"/>
  <sheetViews>
    <sheetView workbookViewId="0">
      <selection activeCell="K1" sqref="K1"/>
    </sheetView>
  </sheetViews>
  <sheetFormatPr defaultRowHeight="15" x14ac:dyDescent="0.25"/>
  <cols>
    <col min="1" max="1" width="15.7109375" customWidth="1"/>
  </cols>
  <sheetData>
    <row r="1" spans="1:4" ht="23.25" x14ac:dyDescent="0.35">
      <c r="A1" s="45" t="s">
        <v>319</v>
      </c>
    </row>
    <row r="2" spans="1:4" x14ac:dyDescent="0.25">
      <c r="A2" s="4" t="str">
        <f>HYPERLINK("#CONTENTS!A1", "CONTENTS")</f>
        <v>CONTENTS</v>
      </c>
    </row>
    <row r="5" spans="1:4" x14ac:dyDescent="0.25">
      <c r="A5" s="5" t="s">
        <v>1</v>
      </c>
      <c r="B5" s="6"/>
      <c r="C5" s="6"/>
      <c r="D5" s="7"/>
    </row>
    <row r="6" spans="1:4" x14ac:dyDescent="0.25">
      <c r="A6" s="20" t="s">
        <v>2</v>
      </c>
      <c r="B6" s="17" t="s">
        <v>350</v>
      </c>
      <c r="C6" s="17"/>
      <c r="D6" s="17"/>
    </row>
    <row r="7" spans="1:4" x14ac:dyDescent="0.25">
      <c r="A7" s="12" t="s">
        <v>4</v>
      </c>
      <c r="B7" s="9" t="s">
        <v>351</v>
      </c>
      <c r="C7" s="9"/>
      <c r="D7" s="9"/>
    </row>
    <row r="8" spans="1:4" x14ac:dyDescent="0.25">
      <c r="A8" s="12" t="s">
        <v>6</v>
      </c>
      <c r="B8" s="10" t="s">
        <v>352</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14</v>
      </c>
      <c r="C13" s="17"/>
    </row>
    <row r="14" spans="1:4" x14ac:dyDescent="0.25">
      <c r="A14" s="12" t="s">
        <v>15</v>
      </c>
      <c r="B14" s="31" t="s">
        <v>39</v>
      </c>
      <c r="C14" s="31"/>
    </row>
    <row r="15" spans="1:4" x14ac:dyDescent="0.25">
      <c r="A15" s="13" t="s">
        <v>17</v>
      </c>
      <c r="B15" s="19" t="s">
        <v>39</v>
      </c>
      <c r="C15" s="19"/>
    </row>
    <row r="19" spans="1:15" x14ac:dyDescent="0.25">
      <c r="A19" s="2" t="s">
        <v>353</v>
      </c>
    </row>
    <row r="20" spans="1:15" x14ac:dyDescent="0.25">
      <c r="A20" s="32" t="s">
        <v>354</v>
      </c>
    </row>
    <row r="22" spans="1:15"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2021</v>
      </c>
      <c r="N22" s="46">
        <v>2022</v>
      </c>
      <c r="O22" s="46">
        <v>2023</v>
      </c>
    </row>
    <row r="23" spans="1:15" x14ac:dyDescent="0.25">
      <c r="A23" t="s">
        <v>21</v>
      </c>
      <c r="B23" s="26" t="s">
        <v>22</v>
      </c>
      <c r="C23" s="26" t="s">
        <v>22</v>
      </c>
      <c r="D23" s="26" t="s">
        <v>22</v>
      </c>
      <c r="E23" s="26" t="s">
        <v>22</v>
      </c>
      <c r="F23" s="26" t="s">
        <v>22</v>
      </c>
      <c r="G23" s="26" t="s">
        <v>22</v>
      </c>
      <c r="H23" s="26" t="s">
        <v>22</v>
      </c>
      <c r="I23" s="26" t="s">
        <v>22</v>
      </c>
      <c r="J23" s="26" t="s">
        <v>22</v>
      </c>
      <c r="K23" s="26" t="s">
        <v>22</v>
      </c>
      <c r="L23" s="26" t="s">
        <v>22</v>
      </c>
      <c r="M23" s="26" t="s">
        <v>22</v>
      </c>
      <c r="N23" s="26" t="s">
        <v>22</v>
      </c>
      <c r="O23" s="26" t="s">
        <v>22</v>
      </c>
    </row>
    <row r="24" spans="1:15" x14ac:dyDescent="0.25">
      <c r="A24" t="s">
        <v>23</v>
      </c>
      <c r="B24">
        <v>9.2999999999999999E-2</v>
      </c>
      <c r="C24">
        <v>9.2999999999999999E-2</v>
      </c>
      <c r="D24">
        <v>8.5999999999999993E-2</v>
      </c>
      <c r="E24">
        <v>8.2000000000000003E-2</v>
      </c>
      <c r="F24">
        <v>7.9000000000000001E-2</v>
      </c>
      <c r="G24">
        <v>7.6999999999999999E-2</v>
      </c>
      <c r="H24">
        <v>7.3999999999999996E-2</v>
      </c>
      <c r="I24">
        <v>7.0999999999999994E-2</v>
      </c>
      <c r="J24">
        <v>6.8000000000000005E-2</v>
      </c>
      <c r="K24">
        <v>6.5000000000000002E-2</v>
      </c>
      <c r="L24">
        <v>6.4000000000000001E-2</v>
      </c>
      <c r="M24">
        <v>6.5000000000000002E-2</v>
      </c>
      <c r="N24">
        <v>6.4000000000000001E-2</v>
      </c>
      <c r="O24">
        <v>6.4000000000000001E-2</v>
      </c>
    </row>
    <row r="25" spans="1:15" x14ac:dyDescent="0.25">
      <c r="A25" t="s">
        <v>24</v>
      </c>
      <c r="B25" s="26" t="s">
        <v>22</v>
      </c>
      <c r="C25" s="26" t="s">
        <v>22</v>
      </c>
      <c r="D25" s="26" t="s">
        <v>22</v>
      </c>
      <c r="E25" s="26" t="s">
        <v>22</v>
      </c>
      <c r="F25" s="26" t="s">
        <v>22</v>
      </c>
      <c r="G25" s="26" t="s">
        <v>22</v>
      </c>
      <c r="H25" s="26" t="s">
        <v>22</v>
      </c>
      <c r="I25" s="26" t="s">
        <v>22</v>
      </c>
      <c r="J25" s="26" t="s">
        <v>22</v>
      </c>
      <c r="K25" s="26" t="s">
        <v>22</v>
      </c>
      <c r="L25" s="26" t="s">
        <v>22</v>
      </c>
      <c r="M25" s="26" t="s">
        <v>22</v>
      </c>
      <c r="N25" s="26" t="s">
        <v>22</v>
      </c>
      <c r="O25" s="26" t="s">
        <v>22</v>
      </c>
    </row>
    <row r="26" spans="1:15" ht="15.75" thickBot="1" x14ac:dyDescent="0.3">
      <c r="A26" s="46" t="s">
        <v>25</v>
      </c>
      <c r="B26" s="46">
        <v>7.9000000000000001E-2</v>
      </c>
      <c r="C26" s="46">
        <v>7.8E-2</v>
      </c>
      <c r="D26" s="46">
        <v>7.6999999999999999E-2</v>
      </c>
      <c r="E26" s="46">
        <v>7.5999999999999998E-2</v>
      </c>
      <c r="F26" s="46">
        <v>7.4999999999999997E-2</v>
      </c>
      <c r="G26" s="46">
        <v>7.3999999999999996E-2</v>
      </c>
      <c r="H26" s="46">
        <v>7.2999999999999995E-2</v>
      </c>
      <c r="I26" s="46">
        <v>7.0999999999999994E-2</v>
      </c>
      <c r="J26" s="46">
        <v>7.0000000000000007E-2</v>
      </c>
      <c r="K26" s="46">
        <v>6.9000000000000006E-2</v>
      </c>
      <c r="L26" s="46">
        <v>6.8000000000000005E-2</v>
      </c>
      <c r="M26" s="46">
        <v>6.7000000000000004E-2</v>
      </c>
      <c r="N26" s="46">
        <v>6.6000000000000003E-2</v>
      </c>
      <c r="O26" s="46">
        <v>6.6000000000000003E-2</v>
      </c>
    </row>
    <row r="28" spans="1:15" x14ac:dyDescent="0.25">
      <c r="A28" t="s">
        <v>137</v>
      </c>
    </row>
    <row r="29" spans="1:15" x14ac:dyDescent="0.25">
      <c r="A29" t="s">
        <v>355</v>
      </c>
    </row>
    <row r="31" spans="1:15" x14ac:dyDescent="0.25">
      <c r="A31" s="28" t="s">
        <v>30</v>
      </c>
    </row>
    <row r="32" spans="1:15" x14ac:dyDescent="0.25">
      <c r="A32" t="s">
        <v>31</v>
      </c>
    </row>
    <row r="37" spans="1:9" x14ac:dyDescent="0.25">
      <c r="A37" s="29" t="s">
        <v>34</v>
      </c>
    </row>
    <row r="38" spans="1:9" x14ac:dyDescent="0.25">
      <c r="A38" s="30" t="s">
        <v>356</v>
      </c>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sheetData>
  <mergeCells count="11">
    <mergeCell ref="A12:C12"/>
    <mergeCell ref="B13:C13"/>
    <mergeCell ref="B14:C14"/>
    <mergeCell ref="B15:C15"/>
    <mergeCell ref="A38:I42"/>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6BDE2"/>
  </sheetPr>
  <dimension ref="A1:O45"/>
  <sheetViews>
    <sheetView workbookViewId="0">
      <selection activeCell="K1" sqref="K1"/>
    </sheetView>
  </sheetViews>
  <sheetFormatPr defaultRowHeight="15" x14ac:dyDescent="0.25"/>
  <cols>
    <col min="1" max="1" width="15.7109375" customWidth="1"/>
  </cols>
  <sheetData>
    <row r="1" spans="1:5" ht="23.25" x14ac:dyDescent="0.35">
      <c r="A1" s="45" t="s">
        <v>319</v>
      </c>
    </row>
    <row r="2" spans="1:5" x14ac:dyDescent="0.25">
      <c r="A2" s="4" t="str">
        <f>HYPERLINK("#CONTENTS!A1", "CONTENTS")</f>
        <v>CONTENTS</v>
      </c>
    </row>
    <row r="5" spans="1:5" x14ac:dyDescent="0.25">
      <c r="A5" s="5" t="s">
        <v>1</v>
      </c>
      <c r="B5" s="6"/>
      <c r="C5" s="6"/>
      <c r="D5" s="6"/>
      <c r="E5" s="7"/>
    </row>
    <row r="6" spans="1:5" ht="30" customHeight="1" x14ac:dyDescent="0.25">
      <c r="A6" s="11" t="s">
        <v>2</v>
      </c>
      <c r="B6" s="8" t="s">
        <v>357</v>
      </c>
      <c r="C6" s="8"/>
      <c r="D6" s="8"/>
      <c r="E6" s="8"/>
    </row>
    <row r="7" spans="1:5" x14ac:dyDescent="0.25">
      <c r="A7" s="12" t="s">
        <v>4</v>
      </c>
      <c r="B7" s="9" t="s">
        <v>358</v>
      </c>
      <c r="C7" s="9"/>
      <c r="D7" s="9"/>
      <c r="E7" s="9"/>
    </row>
    <row r="8" spans="1:5" x14ac:dyDescent="0.25">
      <c r="A8" s="12" t="s">
        <v>6</v>
      </c>
      <c r="B8" s="10" t="s">
        <v>359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360</v>
      </c>
    </row>
    <row r="20" spans="1:15" x14ac:dyDescent="0.25">
      <c r="A20" s="22" t="s">
        <v>135</v>
      </c>
    </row>
    <row r="22" spans="1:15" ht="15.75" thickBot="1" x14ac:dyDescent="0.3">
      <c r="A22" s="46"/>
      <c r="B22" s="46">
        <v>2010</v>
      </c>
      <c r="C22" s="46">
        <v>2011</v>
      </c>
      <c r="D22" s="46">
        <v>2012</v>
      </c>
      <c r="E22" s="46">
        <v>2013</v>
      </c>
      <c r="F22" s="46">
        <v>2014</v>
      </c>
      <c r="G22" s="46">
        <v>2015</v>
      </c>
      <c r="H22" s="46">
        <v>2016</v>
      </c>
      <c r="I22" s="46">
        <v>2017</v>
      </c>
      <c r="J22" s="46">
        <v>2018</v>
      </c>
      <c r="K22" s="46">
        <v>2019</v>
      </c>
      <c r="L22" s="46">
        <v>2020</v>
      </c>
      <c r="M22" s="46">
        <v>2021</v>
      </c>
      <c r="N22" s="46">
        <v>2022</v>
      </c>
      <c r="O22" s="46">
        <v>2023</v>
      </c>
    </row>
    <row r="23" spans="1:15" x14ac:dyDescent="0.25">
      <c r="A23" t="s">
        <v>21</v>
      </c>
      <c r="B23">
        <v>3.99</v>
      </c>
      <c r="C23">
        <v>5.22</v>
      </c>
      <c r="D23">
        <v>4.58</v>
      </c>
      <c r="E23">
        <v>4.04</v>
      </c>
      <c r="F23">
        <v>3.88</v>
      </c>
      <c r="G23">
        <v>4.5999999999999996</v>
      </c>
      <c r="H23">
        <v>4.3600000000000003</v>
      </c>
      <c r="I23">
        <v>5.0199999999999996</v>
      </c>
      <c r="J23">
        <v>4.47</v>
      </c>
      <c r="K23">
        <v>4.53</v>
      </c>
      <c r="L23">
        <v>4.57</v>
      </c>
      <c r="M23">
        <v>5.38</v>
      </c>
      <c r="N23">
        <v>6.78</v>
      </c>
      <c r="O23">
        <v>5.15</v>
      </c>
    </row>
    <row r="24" spans="1:15" x14ac:dyDescent="0.25">
      <c r="A24" t="s">
        <v>23</v>
      </c>
      <c r="B24">
        <v>2.96</v>
      </c>
      <c r="C24">
        <v>3.38</v>
      </c>
      <c r="D24">
        <v>2.86</v>
      </c>
      <c r="E24">
        <v>2.71</v>
      </c>
      <c r="F24">
        <v>2.77</v>
      </c>
      <c r="G24">
        <v>2.29</v>
      </c>
      <c r="H24">
        <v>2.14</v>
      </c>
      <c r="I24">
        <v>2.8</v>
      </c>
      <c r="J24">
        <v>2.72</v>
      </c>
      <c r="K24">
        <v>2.87</v>
      </c>
      <c r="L24">
        <v>2.96</v>
      </c>
      <c r="M24">
        <v>2.3199999999999998</v>
      </c>
      <c r="N24">
        <v>3.99</v>
      </c>
      <c r="O24">
        <v>2.75</v>
      </c>
    </row>
    <row r="25" spans="1:15" x14ac:dyDescent="0.25">
      <c r="A25" t="s">
        <v>24</v>
      </c>
      <c r="B25">
        <v>3.84</v>
      </c>
      <c r="C25">
        <v>4.5</v>
      </c>
      <c r="D25">
        <v>6.46</v>
      </c>
      <c r="E25">
        <v>4.8600000000000003</v>
      </c>
      <c r="F25">
        <v>6.2</v>
      </c>
      <c r="G25">
        <v>7.74</v>
      </c>
      <c r="H25">
        <v>7.59</v>
      </c>
      <c r="I25">
        <v>5</v>
      </c>
      <c r="J25">
        <v>5.21</v>
      </c>
      <c r="K25">
        <v>6.83</v>
      </c>
      <c r="L25">
        <v>6.22</v>
      </c>
      <c r="M25">
        <v>5.1100000000000003</v>
      </c>
      <c r="N25">
        <v>6.33</v>
      </c>
      <c r="O25">
        <v>5.16</v>
      </c>
    </row>
    <row r="26" spans="1:15" ht="15.75" thickBot="1" x14ac:dyDescent="0.3">
      <c r="A26" s="46" t="s">
        <v>25</v>
      </c>
      <c r="B26" s="46">
        <v>0.71</v>
      </c>
      <c r="C26" s="46">
        <v>1.44</v>
      </c>
      <c r="D26" s="46">
        <v>1.1299999999999999</v>
      </c>
      <c r="E26" s="46">
        <v>0.89</v>
      </c>
      <c r="F26" s="46">
        <v>0.74</v>
      </c>
      <c r="G26" s="46">
        <v>1.07</v>
      </c>
      <c r="H26" s="46">
        <v>0.95</v>
      </c>
      <c r="I26" s="46">
        <v>1.29</v>
      </c>
      <c r="J26" s="46">
        <v>1.2</v>
      </c>
      <c r="K26" s="46">
        <v>1.31</v>
      </c>
      <c r="L26" s="46">
        <v>1.31</v>
      </c>
      <c r="M26" s="46">
        <v>1.07</v>
      </c>
      <c r="N26" s="46">
        <v>1.27</v>
      </c>
      <c r="O26" s="46">
        <v>0.93</v>
      </c>
    </row>
    <row r="28" spans="1:15" x14ac:dyDescent="0.25">
      <c r="A28" t="s">
        <v>137</v>
      </c>
    </row>
    <row r="29" spans="1:15" x14ac:dyDescent="0.25">
      <c r="A29" t="s">
        <v>361</v>
      </c>
    </row>
    <row r="34" spans="1:9" x14ac:dyDescent="0.25">
      <c r="A34" s="29" t="s">
        <v>34</v>
      </c>
    </row>
    <row r="35" spans="1:9" x14ac:dyDescent="0.25">
      <c r="A35" s="30" t="s">
        <v>362</v>
      </c>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sheetData>
  <mergeCells count="11">
    <mergeCell ref="A12:C12"/>
    <mergeCell ref="B13:C13"/>
    <mergeCell ref="B14:C14"/>
    <mergeCell ref="B15:C15"/>
    <mergeCell ref="A35:I4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CC30B"/>
  </sheetPr>
  <dimension ref="A1:P69"/>
  <sheetViews>
    <sheetView workbookViewId="0">
      <selection activeCell="J1" sqref="J1"/>
    </sheetView>
  </sheetViews>
  <sheetFormatPr defaultRowHeight="15" x14ac:dyDescent="0.25"/>
  <cols>
    <col min="1" max="1" width="15.7109375" customWidth="1"/>
  </cols>
  <sheetData>
    <row r="1" spans="1:6" ht="23.25" x14ac:dyDescent="0.35">
      <c r="A1" s="48" t="s">
        <v>363</v>
      </c>
    </row>
    <row r="2" spans="1:6" x14ac:dyDescent="0.25">
      <c r="A2" s="4" t="str">
        <f>HYPERLINK("#CONTENTS!A1", "CONTENTS")</f>
        <v>CONTENTS</v>
      </c>
    </row>
    <row r="5" spans="1:6" x14ac:dyDescent="0.25">
      <c r="A5" s="5" t="s">
        <v>1</v>
      </c>
      <c r="B5" s="6"/>
      <c r="C5" s="6"/>
      <c r="D5" s="6"/>
      <c r="E5" s="7"/>
    </row>
    <row r="6" spans="1:6" x14ac:dyDescent="0.25">
      <c r="A6" s="20" t="s">
        <v>2</v>
      </c>
      <c r="B6" s="17" t="s">
        <v>364</v>
      </c>
      <c r="C6" s="17"/>
      <c r="D6" s="17"/>
      <c r="E6" s="17"/>
    </row>
    <row r="7" spans="1:6" x14ac:dyDescent="0.25">
      <c r="A7" s="12" t="s">
        <v>4</v>
      </c>
      <c r="B7" s="9" t="s">
        <v>365</v>
      </c>
      <c r="C7" s="9"/>
      <c r="D7" s="9"/>
      <c r="E7" s="9"/>
    </row>
    <row r="8" spans="1:6" x14ac:dyDescent="0.25">
      <c r="A8" s="12" t="s">
        <v>6</v>
      </c>
      <c r="B8" s="10" t="s">
        <v>366</v>
      </c>
      <c r="C8" s="9"/>
      <c r="D8" s="9"/>
      <c r="E8" s="9"/>
    </row>
    <row r="9" spans="1:6" x14ac:dyDescent="0.25">
      <c r="A9" s="12" t="s">
        <v>8</v>
      </c>
      <c r="B9" s="10" t="s">
        <v>9</v>
      </c>
      <c r="C9" s="9"/>
      <c r="D9" s="9"/>
      <c r="E9" s="9"/>
    </row>
    <row r="10" spans="1:6" x14ac:dyDescent="0.25">
      <c r="A10" s="13" t="s">
        <v>10</v>
      </c>
      <c r="B10" s="14" t="s">
        <v>11</v>
      </c>
      <c r="C10" s="15"/>
      <c r="D10" s="15"/>
      <c r="E10" s="15"/>
    </row>
    <row r="12" spans="1:6" x14ac:dyDescent="0.25">
      <c r="A12" s="5" t="s">
        <v>12</v>
      </c>
      <c r="B12" s="6"/>
      <c r="C12" s="6"/>
      <c r="D12" s="6"/>
      <c r="E12" s="6"/>
      <c r="F12" s="7"/>
    </row>
    <row r="13" spans="1:6" x14ac:dyDescent="0.25">
      <c r="A13" s="20" t="s">
        <v>13</v>
      </c>
      <c r="B13" s="17" t="s">
        <v>14</v>
      </c>
      <c r="C13" s="17"/>
      <c r="D13" s="17"/>
      <c r="E13" s="17"/>
      <c r="F13" s="17"/>
    </row>
    <row r="14" spans="1:6" ht="30" customHeight="1" x14ac:dyDescent="0.25">
      <c r="A14" s="21" t="s">
        <v>15</v>
      </c>
      <c r="B14" s="18" t="s">
        <v>367</v>
      </c>
      <c r="C14" s="18"/>
      <c r="D14" s="18"/>
      <c r="E14" s="18"/>
      <c r="F14" s="18"/>
    </row>
    <row r="15" spans="1:6" x14ac:dyDescent="0.25">
      <c r="A15" s="13" t="s">
        <v>17</v>
      </c>
      <c r="B15" s="19" t="s">
        <v>18</v>
      </c>
      <c r="C15" s="19"/>
      <c r="D15" s="19"/>
      <c r="E15" s="19"/>
      <c r="F15" s="19"/>
    </row>
    <row r="19" spans="1:16" x14ac:dyDescent="0.25">
      <c r="A19" s="2" t="s">
        <v>368</v>
      </c>
    </row>
    <row r="20" spans="1:16" x14ac:dyDescent="0.25">
      <c r="A20" s="22" t="s">
        <v>135</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1458.3</v>
      </c>
      <c r="C23">
        <v>1410.9</v>
      </c>
      <c r="D23">
        <v>1395.3</v>
      </c>
      <c r="E23">
        <v>1383.2</v>
      </c>
      <c r="F23">
        <v>1329.4</v>
      </c>
      <c r="G23">
        <v>1352.4</v>
      </c>
      <c r="H23">
        <v>1363.9</v>
      </c>
      <c r="I23">
        <v>1384.1</v>
      </c>
      <c r="J23">
        <v>1377.3</v>
      </c>
      <c r="K23">
        <v>1353.2</v>
      </c>
      <c r="L23">
        <v>1236.4000000000001</v>
      </c>
      <c r="M23">
        <v>1313.4</v>
      </c>
      <c r="N23">
        <v>1259.2</v>
      </c>
      <c r="O23">
        <v>1207.5</v>
      </c>
      <c r="P23">
        <v>1209.3</v>
      </c>
    </row>
    <row r="24" spans="1:16" x14ac:dyDescent="0.25">
      <c r="A24" t="s">
        <v>23</v>
      </c>
      <c r="B24">
        <v>71.7</v>
      </c>
      <c r="C24">
        <v>67.099999999999994</v>
      </c>
      <c r="D24">
        <v>66.8</v>
      </c>
      <c r="E24">
        <v>66.2</v>
      </c>
      <c r="F24">
        <v>62.3</v>
      </c>
      <c r="G24">
        <v>64.099999999999994</v>
      </c>
      <c r="H24">
        <v>65.099999999999994</v>
      </c>
      <c r="I24">
        <v>65.400000000000006</v>
      </c>
      <c r="J24">
        <v>64.8</v>
      </c>
      <c r="K24">
        <v>63.7</v>
      </c>
      <c r="L24">
        <v>58.4</v>
      </c>
      <c r="M24">
        <v>60.8</v>
      </c>
      <c r="N24">
        <v>56.2</v>
      </c>
      <c r="O24">
        <v>53.8</v>
      </c>
      <c r="P24">
        <v>68.400000000000006</v>
      </c>
    </row>
    <row r="25" spans="1:16" x14ac:dyDescent="0.25">
      <c r="A25" t="s">
        <v>24</v>
      </c>
      <c r="B25">
        <v>96.6</v>
      </c>
      <c r="C25">
        <v>96.6</v>
      </c>
      <c r="D25">
        <v>92.8</v>
      </c>
      <c r="E25">
        <v>93.4</v>
      </c>
      <c r="F25">
        <v>89.5</v>
      </c>
      <c r="G25">
        <v>90.1</v>
      </c>
      <c r="H25">
        <v>94.8</v>
      </c>
      <c r="I25">
        <v>99.1</v>
      </c>
      <c r="J25">
        <v>104.1</v>
      </c>
      <c r="K25">
        <v>100.2</v>
      </c>
      <c r="L25">
        <v>96.8</v>
      </c>
      <c r="M25">
        <v>103.9</v>
      </c>
      <c r="N25">
        <v>98.4</v>
      </c>
      <c r="O25">
        <v>93.2</v>
      </c>
      <c r="P25">
        <v>92.3</v>
      </c>
    </row>
    <row r="26" spans="1:16" ht="15.75" thickBot="1" x14ac:dyDescent="0.3">
      <c r="A26" s="49" t="s">
        <v>25</v>
      </c>
      <c r="B26" s="49">
        <v>14.8</v>
      </c>
      <c r="C26" s="49">
        <v>15.5</v>
      </c>
      <c r="D26" s="49">
        <v>14.3</v>
      </c>
      <c r="E26" s="49">
        <v>14.4</v>
      </c>
      <c r="F26" s="49">
        <v>12.8</v>
      </c>
      <c r="G26" s="49">
        <v>14.2</v>
      </c>
      <c r="H26" s="49">
        <v>14.6</v>
      </c>
      <c r="I26" s="49">
        <v>14.9</v>
      </c>
      <c r="J26" s="49">
        <v>14.8</v>
      </c>
      <c r="K26" s="49">
        <v>14.7</v>
      </c>
      <c r="L26" s="49">
        <v>15.2</v>
      </c>
      <c r="M26" s="49">
        <v>15.5</v>
      </c>
      <c r="N26" s="49">
        <v>15.8</v>
      </c>
      <c r="O26" s="49">
        <v>15.4</v>
      </c>
      <c r="P26" s="49">
        <v>15.4</v>
      </c>
    </row>
    <row r="30" spans="1:16" x14ac:dyDescent="0.25">
      <c r="A30" s="2" t="s">
        <v>369</v>
      </c>
    </row>
    <row r="31" spans="1:16" x14ac:dyDescent="0.25">
      <c r="A31" s="22" t="s">
        <v>135</v>
      </c>
    </row>
    <row r="33" spans="1:16"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row>
    <row r="34" spans="1:16" x14ac:dyDescent="0.25">
      <c r="A34" t="s">
        <v>21</v>
      </c>
      <c r="B34">
        <v>97.4</v>
      </c>
      <c r="C34">
        <v>94.2</v>
      </c>
      <c r="D34">
        <v>93.2</v>
      </c>
      <c r="E34">
        <v>92.4</v>
      </c>
      <c r="F34">
        <v>88.8</v>
      </c>
      <c r="G34">
        <v>90.3</v>
      </c>
      <c r="H34">
        <v>91.1</v>
      </c>
      <c r="I34">
        <v>92.4</v>
      </c>
      <c r="J34">
        <v>92</v>
      </c>
      <c r="K34">
        <v>90.4</v>
      </c>
      <c r="L34">
        <v>82.6</v>
      </c>
      <c r="M34">
        <v>87.7</v>
      </c>
      <c r="N34">
        <v>84.1</v>
      </c>
      <c r="O34">
        <v>80.599999999999994</v>
      </c>
      <c r="P34">
        <v>80.7</v>
      </c>
    </row>
    <row r="35" spans="1:16" x14ac:dyDescent="0.25">
      <c r="A35" t="s">
        <v>23</v>
      </c>
      <c r="B35">
        <v>102.3</v>
      </c>
      <c r="C35">
        <v>95.7</v>
      </c>
      <c r="D35">
        <v>95.2</v>
      </c>
      <c r="E35">
        <v>94.4</v>
      </c>
      <c r="F35">
        <v>88.9</v>
      </c>
      <c r="G35">
        <v>91.4</v>
      </c>
      <c r="H35">
        <v>92.9</v>
      </c>
      <c r="I35">
        <v>93.2</v>
      </c>
      <c r="J35">
        <v>92.4</v>
      </c>
      <c r="K35">
        <v>90.9</v>
      </c>
      <c r="L35">
        <v>83.3</v>
      </c>
      <c r="M35">
        <v>86.7</v>
      </c>
      <c r="N35">
        <v>80.099999999999994</v>
      </c>
      <c r="O35">
        <v>76.7</v>
      </c>
      <c r="P35">
        <v>97.6</v>
      </c>
    </row>
    <row r="36" spans="1:16" x14ac:dyDescent="0.25">
      <c r="A36" t="s">
        <v>24</v>
      </c>
      <c r="B36">
        <v>109.8</v>
      </c>
      <c r="C36">
        <v>109.8</v>
      </c>
      <c r="D36">
        <v>105.5</v>
      </c>
      <c r="E36">
        <v>106.2</v>
      </c>
      <c r="F36">
        <v>101.8</v>
      </c>
      <c r="G36">
        <v>102.4</v>
      </c>
      <c r="H36">
        <v>107.8</v>
      </c>
      <c r="I36">
        <v>112.6</v>
      </c>
      <c r="J36">
        <v>118.3</v>
      </c>
      <c r="K36">
        <v>113.9</v>
      </c>
      <c r="L36">
        <v>110.1</v>
      </c>
      <c r="M36">
        <v>118.2</v>
      </c>
      <c r="N36">
        <v>111.9</v>
      </c>
      <c r="O36">
        <v>106</v>
      </c>
      <c r="P36">
        <v>105</v>
      </c>
    </row>
    <row r="37" spans="1:16" ht="15.75" thickBot="1" x14ac:dyDescent="0.3">
      <c r="A37" s="49" t="s">
        <v>25</v>
      </c>
      <c r="B37" s="49">
        <v>94.5</v>
      </c>
      <c r="C37" s="49">
        <v>98.9</v>
      </c>
      <c r="D37" s="49">
        <v>91.2</v>
      </c>
      <c r="E37" s="49">
        <v>91.8</v>
      </c>
      <c r="F37" s="49">
        <v>82</v>
      </c>
      <c r="G37" s="49">
        <v>90.7</v>
      </c>
      <c r="H37" s="49">
        <v>93.1</v>
      </c>
      <c r="I37" s="49">
        <v>95.1</v>
      </c>
      <c r="J37" s="49">
        <v>94.4</v>
      </c>
      <c r="K37" s="49">
        <v>94</v>
      </c>
      <c r="L37" s="49">
        <v>97.2</v>
      </c>
      <c r="M37" s="49">
        <v>99.1</v>
      </c>
      <c r="N37" s="49">
        <v>100.9</v>
      </c>
      <c r="O37" s="49">
        <v>98.4</v>
      </c>
      <c r="P37" s="49">
        <v>98.2</v>
      </c>
    </row>
    <row r="41" spans="1:16" x14ac:dyDescent="0.25">
      <c r="A41" s="2" t="s">
        <v>370</v>
      </c>
    </row>
    <row r="42" spans="1:16" x14ac:dyDescent="0.25">
      <c r="A42" s="22" t="s">
        <v>135</v>
      </c>
    </row>
    <row r="44" spans="1:16" ht="15.75" thickBot="1" x14ac:dyDescent="0.3">
      <c r="A44" s="49"/>
      <c r="B44" s="49">
        <v>2010</v>
      </c>
      <c r="C44" s="49">
        <v>2011</v>
      </c>
      <c r="D44" s="49">
        <v>2012</v>
      </c>
      <c r="E44" s="49">
        <v>2013</v>
      </c>
      <c r="F44" s="49">
        <v>2014</v>
      </c>
      <c r="G44" s="49">
        <v>2015</v>
      </c>
      <c r="H44" s="49">
        <v>2016</v>
      </c>
      <c r="I44" s="49">
        <v>2017</v>
      </c>
      <c r="J44" s="49">
        <v>2018</v>
      </c>
      <c r="K44" s="49">
        <v>2019</v>
      </c>
      <c r="L44" s="49">
        <v>2020</v>
      </c>
      <c r="M44" s="49">
        <v>2021</v>
      </c>
      <c r="N44" s="49">
        <v>2022</v>
      </c>
      <c r="O44" s="49">
        <v>2023</v>
      </c>
      <c r="P44" s="49">
        <v>2024</v>
      </c>
    </row>
    <row r="45" spans="1:16" x14ac:dyDescent="0.25">
      <c r="A45" t="s">
        <v>21</v>
      </c>
      <c r="B45">
        <v>3.3</v>
      </c>
      <c r="C45">
        <v>3.2</v>
      </c>
      <c r="D45">
        <v>3.16</v>
      </c>
      <c r="E45">
        <v>3.13</v>
      </c>
      <c r="F45">
        <v>3</v>
      </c>
      <c r="G45">
        <v>3.05</v>
      </c>
      <c r="H45">
        <v>3.07</v>
      </c>
      <c r="I45">
        <v>3.11</v>
      </c>
      <c r="J45">
        <v>3.09</v>
      </c>
      <c r="K45">
        <v>3.03</v>
      </c>
      <c r="L45">
        <v>2.77</v>
      </c>
      <c r="M45">
        <v>2.95</v>
      </c>
      <c r="N45">
        <v>2.82</v>
      </c>
      <c r="O45">
        <v>2.69</v>
      </c>
      <c r="P45">
        <v>2.69</v>
      </c>
    </row>
    <row r="46" spans="1:16" x14ac:dyDescent="0.25">
      <c r="A46" t="s">
        <v>23</v>
      </c>
      <c r="B46">
        <v>4.32</v>
      </c>
      <c r="C46">
        <v>4.0199999999999996</v>
      </c>
      <c r="D46">
        <v>3.98</v>
      </c>
      <c r="E46">
        <v>3.94</v>
      </c>
      <c r="F46">
        <v>3.7</v>
      </c>
      <c r="G46">
        <v>3.78</v>
      </c>
      <c r="H46">
        <v>3.82</v>
      </c>
      <c r="I46">
        <v>3.82</v>
      </c>
      <c r="J46">
        <v>3.76</v>
      </c>
      <c r="K46">
        <v>3.67</v>
      </c>
      <c r="L46">
        <v>3.35</v>
      </c>
      <c r="M46">
        <v>3.47</v>
      </c>
      <c r="N46">
        <v>3.17</v>
      </c>
      <c r="O46">
        <v>3.01</v>
      </c>
      <c r="P46">
        <v>3.8</v>
      </c>
    </row>
    <row r="47" spans="1:16" x14ac:dyDescent="0.25">
      <c r="A47" t="s">
        <v>24</v>
      </c>
      <c r="B47">
        <v>2.54</v>
      </c>
      <c r="C47">
        <v>2.54</v>
      </c>
      <c r="D47">
        <v>2.44</v>
      </c>
      <c r="E47">
        <v>2.46</v>
      </c>
      <c r="F47">
        <v>2.35</v>
      </c>
      <c r="G47">
        <v>2.37</v>
      </c>
      <c r="H47">
        <v>2.5</v>
      </c>
      <c r="I47">
        <v>2.61</v>
      </c>
      <c r="J47">
        <v>2.74</v>
      </c>
      <c r="K47">
        <v>2.64</v>
      </c>
      <c r="L47">
        <v>2.58</v>
      </c>
      <c r="M47">
        <v>2.81</v>
      </c>
      <c r="N47">
        <v>2.67</v>
      </c>
      <c r="O47">
        <v>2.54</v>
      </c>
      <c r="P47">
        <v>2.5299999999999998</v>
      </c>
    </row>
    <row r="48" spans="1:16" ht="15.75" thickBot="1" x14ac:dyDescent="0.3">
      <c r="A48" s="49" t="s">
        <v>25</v>
      </c>
      <c r="B48" s="49">
        <v>2.0299999999999998</v>
      </c>
      <c r="C48" s="49">
        <v>2.14</v>
      </c>
      <c r="D48" s="49">
        <v>1.98</v>
      </c>
      <c r="E48" s="49">
        <v>2.0099999999999998</v>
      </c>
      <c r="F48" s="49">
        <v>1.8</v>
      </c>
      <c r="G48" s="49">
        <v>2</v>
      </c>
      <c r="H48" s="49">
        <v>2.0699999999999998</v>
      </c>
      <c r="I48" s="49">
        <v>2.12</v>
      </c>
      <c r="J48" s="49">
        <v>2.12</v>
      </c>
      <c r="K48" s="49">
        <v>2.12</v>
      </c>
      <c r="L48" s="49">
        <v>2.21</v>
      </c>
      <c r="M48" s="49">
        <v>2.27</v>
      </c>
      <c r="N48" s="49">
        <v>2.35</v>
      </c>
      <c r="O48" s="49">
        <v>2.33</v>
      </c>
      <c r="P48" s="49">
        <v>2.34</v>
      </c>
    </row>
    <row r="50" spans="1:9" x14ac:dyDescent="0.25">
      <c r="A50" t="s">
        <v>28</v>
      </c>
    </row>
    <row r="51" spans="1:9" x14ac:dyDescent="0.25">
      <c r="A51" t="s">
        <v>371</v>
      </c>
    </row>
    <row r="53" spans="1:9" x14ac:dyDescent="0.25">
      <c r="A53" s="28" t="s">
        <v>32</v>
      </c>
    </row>
    <row r="54" spans="1:9" x14ac:dyDescent="0.25">
      <c r="A54" t="s">
        <v>33</v>
      </c>
    </row>
    <row r="55" spans="1:9" x14ac:dyDescent="0.25">
      <c r="A55" t="s">
        <v>372</v>
      </c>
    </row>
    <row r="56" spans="1:9" x14ac:dyDescent="0.25">
      <c r="A56" t="s">
        <v>45</v>
      </c>
    </row>
    <row r="57" spans="1:9" x14ac:dyDescent="0.25">
      <c r="A57" t="s">
        <v>149</v>
      </c>
    </row>
    <row r="58" spans="1:9" x14ac:dyDescent="0.25">
      <c r="A58" t="s">
        <v>150</v>
      </c>
    </row>
    <row r="63" spans="1:9" x14ac:dyDescent="0.25">
      <c r="A63" s="29" t="s">
        <v>34</v>
      </c>
    </row>
    <row r="64" spans="1:9" x14ac:dyDescent="0.25">
      <c r="A64" s="30" t="s">
        <v>373</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sheetData>
  <mergeCells count="11">
    <mergeCell ref="A12:F12"/>
    <mergeCell ref="B13:F13"/>
    <mergeCell ref="B14:F14"/>
    <mergeCell ref="B15:F15"/>
    <mergeCell ref="A64:I6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243B"/>
  </sheetPr>
  <dimension ref="A1:Q57"/>
  <sheetViews>
    <sheetView workbookViewId="0">
      <selection activeCell="F1" sqref="F1"/>
    </sheetView>
  </sheetViews>
  <sheetFormatPr defaultRowHeight="15" x14ac:dyDescent="0.25"/>
  <cols>
    <col min="1" max="1" width="15.7109375" customWidth="1"/>
  </cols>
  <sheetData>
    <row r="1" spans="1:6" ht="23.25" x14ac:dyDescent="0.35">
      <c r="A1" s="3" t="s">
        <v>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36</v>
      </c>
      <c r="C6" s="8"/>
      <c r="D6" s="8"/>
      <c r="E6" s="8"/>
      <c r="F6" s="8"/>
    </row>
    <row r="7" spans="1:6" x14ac:dyDescent="0.25">
      <c r="A7" s="12" t="s">
        <v>4</v>
      </c>
      <c r="B7" s="9" t="s">
        <v>37</v>
      </c>
      <c r="C7" s="9"/>
      <c r="D7" s="9"/>
      <c r="E7" s="9"/>
      <c r="F7" s="9"/>
    </row>
    <row r="8" spans="1:6" x14ac:dyDescent="0.25">
      <c r="A8" s="12" t="s">
        <v>6</v>
      </c>
      <c r="B8" s="10" t="s">
        <v>38</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7" x14ac:dyDescent="0.25">
      <c r="A19" s="2" t="s">
        <v>40</v>
      </c>
    </row>
    <row r="20" spans="1:17" x14ac:dyDescent="0.25">
      <c r="A20" s="22" t="s">
        <v>41</v>
      </c>
    </row>
    <row r="21" spans="1:17" x14ac:dyDescent="0.25">
      <c r="A21" s="22" t="s">
        <v>42</v>
      </c>
    </row>
    <row r="23" spans="1:17" ht="15.75" thickBot="1" x14ac:dyDescent="0.3">
      <c r="A23" s="25"/>
      <c r="B23" s="25">
        <v>2010</v>
      </c>
      <c r="C23" s="25">
        <v>2011</v>
      </c>
      <c r="D23" s="25">
        <v>2012</v>
      </c>
      <c r="E23" s="25">
        <v>2013</v>
      </c>
      <c r="F23" s="25">
        <v>2014</v>
      </c>
      <c r="G23" s="25">
        <v>2015</v>
      </c>
      <c r="H23" s="25">
        <v>2016</v>
      </c>
      <c r="I23" s="25">
        <v>2017</v>
      </c>
      <c r="J23" s="25">
        <v>2018</v>
      </c>
      <c r="K23" s="25">
        <v>2019</v>
      </c>
      <c r="L23" s="25">
        <v>2020</v>
      </c>
      <c r="M23" s="25">
        <v>2021</v>
      </c>
      <c r="N23" s="25">
        <v>2022</v>
      </c>
      <c r="O23" s="25">
        <v>2023</v>
      </c>
      <c r="P23" s="25">
        <v>2024</v>
      </c>
      <c r="Q23" s="25">
        <v>2025</v>
      </c>
    </row>
    <row r="24" spans="1:17" x14ac:dyDescent="0.25">
      <c r="A24" t="s">
        <v>21</v>
      </c>
      <c r="B24">
        <v>16.5</v>
      </c>
      <c r="C24">
        <v>16.899999999999999</v>
      </c>
      <c r="D24">
        <v>16.899999999999999</v>
      </c>
      <c r="E24">
        <v>16.8</v>
      </c>
      <c r="F24">
        <v>17.3</v>
      </c>
      <c r="G24">
        <v>17.399999999999999</v>
      </c>
      <c r="H24">
        <v>17.5</v>
      </c>
      <c r="I24">
        <v>16.899999999999999</v>
      </c>
      <c r="J24">
        <v>16.8</v>
      </c>
      <c r="K24">
        <v>16.5</v>
      </c>
      <c r="L24">
        <v>16.7</v>
      </c>
      <c r="M24">
        <v>16.8</v>
      </c>
      <c r="N24">
        <v>16.5</v>
      </c>
      <c r="O24">
        <v>16.2</v>
      </c>
      <c r="P24">
        <v>16.2</v>
      </c>
      <c r="Q24" s="26" t="s">
        <v>22</v>
      </c>
    </row>
    <row r="25" spans="1:17" x14ac:dyDescent="0.25">
      <c r="A25" t="s">
        <v>23</v>
      </c>
      <c r="B25">
        <v>10.3</v>
      </c>
      <c r="C25">
        <v>11</v>
      </c>
      <c r="D25">
        <v>10.1</v>
      </c>
      <c r="E25">
        <v>10.4</v>
      </c>
      <c r="F25">
        <v>11.6</v>
      </c>
      <c r="G25">
        <v>11.6</v>
      </c>
      <c r="H25">
        <v>12.7</v>
      </c>
      <c r="I25">
        <v>13.2</v>
      </c>
      <c r="J25">
        <v>13.3</v>
      </c>
      <c r="K25">
        <v>13.2</v>
      </c>
      <c r="L25">
        <v>13.4</v>
      </c>
      <c r="M25">
        <v>14.4</v>
      </c>
      <c r="N25">
        <v>14.5</v>
      </c>
      <c r="O25">
        <v>13</v>
      </c>
      <c r="P25">
        <v>12.1</v>
      </c>
      <c r="Q25">
        <v>13.4</v>
      </c>
    </row>
    <row r="26" spans="1:17" x14ac:dyDescent="0.25">
      <c r="A26" t="s">
        <v>24</v>
      </c>
      <c r="B26">
        <v>17.600000000000001</v>
      </c>
      <c r="C26">
        <v>17.7</v>
      </c>
      <c r="D26">
        <v>17.100000000000001</v>
      </c>
      <c r="E26">
        <v>17.3</v>
      </c>
      <c r="F26">
        <v>17</v>
      </c>
      <c r="G26">
        <v>17.600000000000001</v>
      </c>
      <c r="H26">
        <v>17.3</v>
      </c>
      <c r="I26">
        <v>15</v>
      </c>
      <c r="J26">
        <v>14.8</v>
      </c>
      <c r="K26">
        <v>15.4</v>
      </c>
      <c r="L26">
        <v>14.8</v>
      </c>
      <c r="M26">
        <v>14.8</v>
      </c>
      <c r="N26">
        <v>13.7</v>
      </c>
      <c r="O26">
        <v>14</v>
      </c>
      <c r="P26">
        <v>13.8</v>
      </c>
      <c r="Q26">
        <v>13.2</v>
      </c>
    </row>
    <row r="27" spans="1:17" ht="15.75" thickBot="1" x14ac:dyDescent="0.3">
      <c r="A27" s="25" t="s">
        <v>25</v>
      </c>
      <c r="B27" s="27" t="s">
        <v>22</v>
      </c>
      <c r="C27" s="27" t="s">
        <v>22</v>
      </c>
      <c r="D27" s="27" t="s">
        <v>22</v>
      </c>
      <c r="E27" s="25">
        <v>24.5</v>
      </c>
      <c r="F27" s="25">
        <v>25</v>
      </c>
      <c r="G27" s="25">
        <v>26.7</v>
      </c>
      <c r="H27" s="25">
        <v>25.9</v>
      </c>
      <c r="I27" s="25">
        <v>25.7</v>
      </c>
      <c r="J27" s="25">
        <v>24.3</v>
      </c>
      <c r="K27" s="25">
        <v>23</v>
      </c>
      <c r="L27" s="25">
        <v>22.4</v>
      </c>
      <c r="M27" s="25">
        <v>21.4</v>
      </c>
      <c r="N27" s="25">
        <v>20.2</v>
      </c>
      <c r="O27" s="25">
        <v>19.899999999999999</v>
      </c>
      <c r="P27" s="25">
        <v>19.7</v>
      </c>
      <c r="Q27" s="27" t="s">
        <v>22</v>
      </c>
    </row>
    <row r="31" spans="1:17" x14ac:dyDescent="0.25">
      <c r="A31" s="2" t="s">
        <v>43</v>
      </c>
    </row>
    <row r="32" spans="1:17" x14ac:dyDescent="0.25">
      <c r="A32" s="22" t="s">
        <v>41</v>
      </c>
    </row>
    <row r="33" spans="1:17" x14ac:dyDescent="0.25">
      <c r="A33" s="22" t="s">
        <v>42</v>
      </c>
    </row>
    <row r="35" spans="1:17" ht="15.75" thickBot="1" x14ac:dyDescent="0.3">
      <c r="A35" s="25"/>
      <c r="B35" s="25">
        <v>2010</v>
      </c>
      <c r="C35" s="25">
        <v>2011</v>
      </c>
      <c r="D35" s="25">
        <v>2012</v>
      </c>
      <c r="E35" s="25">
        <v>2013</v>
      </c>
      <c r="F35" s="25">
        <v>2014</v>
      </c>
      <c r="G35" s="25">
        <v>2015</v>
      </c>
      <c r="H35" s="25">
        <v>2016</v>
      </c>
      <c r="I35" s="25">
        <v>2017</v>
      </c>
      <c r="J35" s="25">
        <v>2018</v>
      </c>
      <c r="K35" s="25">
        <v>2019</v>
      </c>
      <c r="L35" s="25">
        <v>2020</v>
      </c>
      <c r="M35" s="25">
        <v>2021</v>
      </c>
      <c r="N35" s="25">
        <v>2022</v>
      </c>
      <c r="O35" s="25">
        <v>2023</v>
      </c>
      <c r="P35" s="25">
        <v>2024</v>
      </c>
      <c r="Q35" s="25">
        <v>2025</v>
      </c>
    </row>
    <row r="36" spans="1:17" x14ac:dyDescent="0.25">
      <c r="A36" t="s">
        <v>21</v>
      </c>
      <c r="B36">
        <v>71501</v>
      </c>
      <c r="C36">
        <v>73838</v>
      </c>
      <c r="D36">
        <v>73982</v>
      </c>
      <c r="E36">
        <v>73420</v>
      </c>
      <c r="F36">
        <v>75325</v>
      </c>
      <c r="G36">
        <v>76112</v>
      </c>
      <c r="H36">
        <v>76640</v>
      </c>
      <c r="I36">
        <v>74134</v>
      </c>
      <c r="J36">
        <v>73787</v>
      </c>
      <c r="K36">
        <v>72273</v>
      </c>
      <c r="L36">
        <v>73393</v>
      </c>
      <c r="M36">
        <v>73799</v>
      </c>
      <c r="N36">
        <v>72930</v>
      </c>
      <c r="O36">
        <v>71597</v>
      </c>
      <c r="P36">
        <v>72093</v>
      </c>
      <c r="Q36" s="26" t="s">
        <v>22</v>
      </c>
    </row>
    <row r="37" spans="1:17" x14ac:dyDescent="0.25">
      <c r="A37" t="s">
        <v>23</v>
      </c>
      <c r="B37">
        <v>1694</v>
      </c>
      <c r="C37">
        <v>1816</v>
      </c>
      <c r="D37">
        <v>1678</v>
      </c>
      <c r="E37">
        <v>1735</v>
      </c>
      <c r="F37">
        <v>1937</v>
      </c>
      <c r="G37">
        <v>1945</v>
      </c>
      <c r="H37">
        <v>2132</v>
      </c>
      <c r="I37">
        <v>2230</v>
      </c>
      <c r="J37">
        <v>2247</v>
      </c>
      <c r="K37">
        <v>2251</v>
      </c>
      <c r="L37">
        <v>2291</v>
      </c>
      <c r="M37">
        <v>2484</v>
      </c>
      <c r="N37">
        <v>2512</v>
      </c>
      <c r="O37">
        <v>2274</v>
      </c>
      <c r="P37">
        <v>2141</v>
      </c>
      <c r="Q37">
        <v>2370</v>
      </c>
    </row>
    <row r="38" spans="1:17" x14ac:dyDescent="0.25">
      <c r="A38" t="s">
        <v>24</v>
      </c>
      <c r="B38">
        <v>6588</v>
      </c>
      <c r="C38">
        <v>6623</v>
      </c>
      <c r="D38">
        <v>6478</v>
      </c>
      <c r="E38">
        <v>6520</v>
      </c>
      <c r="F38">
        <v>6424</v>
      </c>
      <c r="G38">
        <v>6595</v>
      </c>
      <c r="H38">
        <v>6481</v>
      </c>
      <c r="I38">
        <v>5609</v>
      </c>
      <c r="J38">
        <v>5472</v>
      </c>
      <c r="K38">
        <v>5678</v>
      </c>
      <c r="L38">
        <v>5498</v>
      </c>
      <c r="M38">
        <v>5534</v>
      </c>
      <c r="N38">
        <v>5038</v>
      </c>
      <c r="O38">
        <v>5136</v>
      </c>
      <c r="P38">
        <v>5032</v>
      </c>
      <c r="Q38">
        <v>4758</v>
      </c>
    </row>
    <row r="39" spans="1:17" ht="15.75" thickBot="1" x14ac:dyDescent="0.3">
      <c r="A39" s="25" t="s">
        <v>25</v>
      </c>
      <c r="B39" s="27" t="s">
        <v>22</v>
      </c>
      <c r="C39" s="27" t="s">
        <v>22</v>
      </c>
      <c r="D39" s="27" t="s">
        <v>22</v>
      </c>
      <c r="E39" s="25">
        <v>1750</v>
      </c>
      <c r="F39" s="25">
        <v>1778</v>
      </c>
      <c r="G39" s="25">
        <v>1894</v>
      </c>
      <c r="H39" s="25">
        <v>1821</v>
      </c>
      <c r="I39" s="25">
        <v>1795</v>
      </c>
      <c r="J39" s="25">
        <v>1689</v>
      </c>
      <c r="K39" s="25">
        <v>1572</v>
      </c>
      <c r="L39" s="25">
        <v>1524</v>
      </c>
      <c r="M39" s="25">
        <v>1440</v>
      </c>
      <c r="N39" s="25">
        <v>1347</v>
      </c>
      <c r="O39" s="25">
        <v>1318</v>
      </c>
      <c r="P39" s="25">
        <v>1299</v>
      </c>
      <c r="Q39" s="27" t="s">
        <v>22</v>
      </c>
    </row>
    <row r="41" spans="1:17" x14ac:dyDescent="0.25">
      <c r="A41" t="s">
        <v>28</v>
      </c>
    </row>
    <row r="42" spans="1:17" x14ac:dyDescent="0.25">
      <c r="A42" t="s">
        <v>44</v>
      </c>
    </row>
    <row r="44" spans="1:17" x14ac:dyDescent="0.25">
      <c r="A44" s="28" t="s">
        <v>30</v>
      </c>
    </row>
    <row r="45" spans="1:17" x14ac:dyDescent="0.25">
      <c r="A45" t="s">
        <v>31</v>
      </c>
    </row>
    <row r="47" spans="1:17" x14ac:dyDescent="0.25">
      <c r="A47" s="28" t="s">
        <v>32</v>
      </c>
    </row>
    <row r="48" spans="1:17" x14ac:dyDescent="0.25">
      <c r="A48" t="s">
        <v>45</v>
      </c>
    </row>
    <row r="49" spans="1:9" x14ac:dyDescent="0.25">
      <c r="A49" t="s">
        <v>33</v>
      </c>
    </row>
    <row r="54" spans="1:9" x14ac:dyDescent="0.25">
      <c r="A54" s="29" t="s">
        <v>34</v>
      </c>
    </row>
    <row r="55" spans="1:9" x14ac:dyDescent="0.25">
      <c r="A55" s="30" t="s">
        <v>46</v>
      </c>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sheetData>
  <mergeCells count="11">
    <mergeCell ref="A12:C12"/>
    <mergeCell ref="B13:C13"/>
    <mergeCell ref="B14:C14"/>
    <mergeCell ref="B15:C15"/>
    <mergeCell ref="A55:I5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CC30B"/>
  </sheetPr>
  <dimension ref="A1:P68"/>
  <sheetViews>
    <sheetView workbookViewId="0">
      <selection activeCell="J1" sqref="J1"/>
    </sheetView>
  </sheetViews>
  <sheetFormatPr defaultRowHeight="15" x14ac:dyDescent="0.25"/>
  <cols>
    <col min="1" max="1" width="15.7109375" customWidth="1"/>
  </cols>
  <sheetData>
    <row r="1" spans="1:6" ht="23.25" x14ac:dyDescent="0.35">
      <c r="A1" s="48" t="s">
        <v>363</v>
      </c>
    </row>
    <row r="2" spans="1:6" x14ac:dyDescent="0.25">
      <c r="A2" s="4" t="str">
        <f>HYPERLINK("#CONTENTS!A1", "CONTENTS")</f>
        <v>CONTENTS</v>
      </c>
    </row>
    <row r="5" spans="1:6" x14ac:dyDescent="0.25">
      <c r="A5" s="5" t="s">
        <v>1</v>
      </c>
      <c r="B5" s="6"/>
      <c r="C5" s="6"/>
      <c r="D5" s="7"/>
    </row>
    <row r="6" spans="1:6" x14ac:dyDescent="0.25">
      <c r="A6" s="20" t="s">
        <v>2</v>
      </c>
      <c r="B6" s="17" t="s">
        <v>374</v>
      </c>
      <c r="C6" s="17"/>
      <c r="D6" s="17"/>
    </row>
    <row r="7" spans="1:6" x14ac:dyDescent="0.25">
      <c r="A7" s="12" t="s">
        <v>4</v>
      </c>
      <c r="B7" s="9" t="s">
        <v>375</v>
      </c>
      <c r="C7" s="9"/>
      <c r="D7" s="9"/>
    </row>
    <row r="8" spans="1:6" x14ac:dyDescent="0.25">
      <c r="A8" s="12" t="s">
        <v>6</v>
      </c>
      <c r="B8" s="10" t="s">
        <v>376</v>
      </c>
      <c r="C8" s="9"/>
      <c r="D8" s="9"/>
    </row>
    <row r="9" spans="1:6" x14ac:dyDescent="0.25">
      <c r="A9" s="12" t="s">
        <v>8</v>
      </c>
      <c r="B9" s="10" t="s">
        <v>9</v>
      </c>
      <c r="C9" s="9"/>
      <c r="D9" s="9"/>
    </row>
    <row r="10" spans="1:6" x14ac:dyDescent="0.25">
      <c r="A10" s="13" t="s">
        <v>10</v>
      </c>
      <c r="B10" s="14" t="s">
        <v>11</v>
      </c>
      <c r="C10" s="15"/>
      <c r="D10" s="15"/>
    </row>
    <row r="12" spans="1:6" x14ac:dyDescent="0.25">
      <c r="A12" s="5" t="s">
        <v>12</v>
      </c>
      <c r="B12" s="6"/>
      <c r="C12" s="6"/>
      <c r="D12" s="6"/>
      <c r="E12" s="6"/>
      <c r="F12" s="7"/>
    </row>
    <row r="13" spans="1:6" x14ac:dyDescent="0.25">
      <c r="A13" s="20" t="s">
        <v>13</v>
      </c>
      <c r="B13" s="17" t="s">
        <v>14</v>
      </c>
      <c r="C13" s="17"/>
      <c r="D13" s="17"/>
      <c r="E13" s="17"/>
      <c r="F13" s="17"/>
    </row>
    <row r="14" spans="1:6" ht="30" customHeight="1" x14ac:dyDescent="0.25">
      <c r="A14" s="21" t="s">
        <v>15</v>
      </c>
      <c r="B14" s="18" t="s">
        <v>367</v>
      </c>
      <c r="C14" s="18"/>
      <c r="D14" s="18"/>
      <c r="E14" s="18"/>
      <c r="F14" s="18"/>
    </row>
    <row r="15" spans="1:6" x14ac:dyDescent="0.25">
      <c r="A15" s="13" t="s">
        <v>17</v>
      </c>
      <c r="B15" s="19" t="s">
        <v>18</v>
      </c>
      <c r="C15" s="19"/>
      <c r="D15" s="19"/>
      <c r="E15" s="19"/>
      <c r="F15" s="19"/>
    </row>
    <row r="19" spans="1:16" x14ac:dyDescent="0.25">
      <c r="A19" s="2" t="s">
        <v>377</v>
      </c>
    </row>
    <row r="20" spans="1:16" x14ac:dyDescent="0.25">
      <c r="A20" s="22" t="s">
        <v>135</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1003.6</v>
      </c>
      <c r="C23">
        <v>965.2</v>
      </c>
      <c r="D23">
        <v>963.7</v>
      </c>
      <c r="E23">
        <v>961.8</v>
      </c>
      <c r="F23">
        <v>919.3</v>
      </c>
      <c r="G23">
        <v>940</v>
      </c>
      <c r="H23">
        <v>959.7</v>
      </c>
      <c r="I23">
        <v>971.4</v>
      </c>
      <c r="J23">
        <v>974.3</v>
      </c>
      <c r="K23">
        <v>968.7</v>
      </c>
      <c r="L23">
        <v>892.1</v>
      </c>
      <c r="M23">
        <v>947.8</v>
      </c>
      <c r="N23">
        <v>920.3</v>
      </c>
      <c r="O23">
        <v>893</v>
      </c>
      <c r="P23">
        <v>901</v>
      </c>
    </row>
    <row r="24" spans="1:16" x14ac:dyDescent="0.25">
      <c r="A24" t="s">
        <v>23</v>
      </c>
      <c r="B24">
        <v>54.1</v>
      </c>
      <c r="C24">
        <v>50.3</v>
      </c>
      <c r="D24">
        <v>50.4</v>
      </c>
      <c r="E24">
        <v>50.3</v>
      </c>
      <c r="F24">
        <v>45.9</v>
      </c>
      <c r="G24">
        <v>47</v>
      </c>
      <c r="H24">
        <v>48.1</v>
      </c>
      <c r="I24">
        <v>48.4</v>
      </c>
      <c r="J24">
        <v>48.7</v>
      </c>
      <c r="K24">
        <v>47.8</v>
      </c>
      <c r="L24">
        <v>43.8</v>
      </c>
      <c r="M24">
        <v>45.3</v>
      </c>
      <c r="N24">
        <v>41.6</v>
      </c>
      <c r="O24">
        <v>40.799999999999997</v>
      </c>
      <c r="P24">
        <v>41.7</v>
      </c>
    </row>
    <row r="25" spans="1:16" x14ac:dyDescent="0.25">
      <c r="A25" t="s">
        <v>24</v>
      </c>
      <c r="B25">
        <v>65.7</v>
      </c>
      <c r="C25">
        <v>64.099999999999994</v>
      </c>
      <c r="D25">
        <v>63.7</v>
      </c>
      <c r="E25">
        <v>62.6</v>
      </c>
      <c r="F25">
        <v>60.7</v>
      </c>
      <c r="G25">
        <v>61.4</v>
      </c>
      <c r="H25">
        <v>65.7</v>
      </c>
      <c r="I25">
        <v>69.900000000000006</v>
      </c>
      <c r="J25">
        <v>73.8</v>
      </c>
      <c r="K25">
        <v>72.7</v>
      </c>
      <c r="L25">
        <v>70.3</v>
      </c>
      <c r="M25">
        <v>74.3</v>
      </c>
      <c r="N25">
        <v>71.3</v>
      </c>
      <c r="O25">
        <v>69.599999999999994</v>
      </c>
      <c r="P25">
        <v>69.7</v>
      </c>
    </row>
    <row r="26" spans="1:16" ht="15.75" thickBot="1" x14ac:dyDescent="0.3">
      <c r="A26" s="49" t="s">
        <v>25</v>
      </c>
      <c r="B26" s="49">
        <v>8.8000000000000007</v>
      </c>
      <c r="C26" s="49">
        <v>9.1</v>
      </c>
      <c r="D26" s="49">
        <v>8.5</v>
      </c>
      <c r="E26" s="49">
        <v>8.3000000000000007</v>
      </c>
      <c r="F26" s="49">
        <v>7.8</v>
      </c>
      <c r="G26" s="49">
        <v>8</v>
      </c>
      <c r="H26" s="49">
        <v>8.3000000000000007</v>
      </c>
      <c r="I26" s="49">
        <v>8.5</v>
      </c>
      <c r="J26" s="49">
        <v>8.6</v>
      </c>
      <c r="K26" s="49">
        <v>8.5</v>
      </c>
      <c r="L26" s="49">
        <v>8.8000000000000007</v>
      </c>
      <c r="M26" s="49">
        <v>9.4</v>
      </c>
      <c r="N26" s="49">
        <v>9.6</v>
      </c>
      <c r="O26" s="49">
        <v>9.5</v>
      </c>
      <c r="P26" s="49">
        <v>9.5</v>
      </c>
    </row>
    <row r="30" spans="1:16" x14ac:dyDescent="0.25">
      <c r="A30" s="2" t="s">
        <v>378</v>
      </c>
    </row>
    <row r="31" spans="1:16" x14ac:dyDescent="0.25">
      <c r="A31" s="22" t="s">
        <v>135</v>
      </c>
    </row>
    <row r="33" spans="1:16"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row>
    <row r="34" spans="1:16" x14ac:dyDescent="0.25">
      <c r="A34" t="s">
        <v>21</v>
      </c>
      <c r="B34">
        <v>98.7</v>
      </c>
      <c r="C34">
        <v>94.9</v>
      </c>
      <c r="D34">
        <v>94.8</v>
      </c>
      <c r="E34">
        <v>94.6</v>
      </c>
      <c r="F34">
        <v>90.4</v>
      </c>
      <c r="G34">
        <v>92.4</v>
      </c>
      <c r="H34">
        <v>94.4</v>
      </c>
      <c r="I34">
        <v>95.5</v>
      </c>
      <c r="J34">
        <v>95.8</v>
      </c>
      <c r="K34">
        <v>95.2</v>
      </c>
      <c r="L34">
        <v>87.7</v>
      </c>
      <c r="M34">
        <v>93.2</v>
      </c>
      <c r="N34">
        <v>90.5</v>
      </c>
      <c r="O34">
        <v>87.8</v>
      </c>
      <c r="P34">
        <v>88.6</v>
      </c>
    </row>
    <row r="35" spans="1:16" x14ac:dyDescent="0.25">
      <c r="A35" t="s">
        <v>23</v>
      </c>
      <c r="B35">
        <v>102.8</v>
      </c>
      <c r="C35">
        <v>95.6</v>
      </c>
      <c r="D35">
        <v>95.7</v>
      </c>
      <c r="E35">
        <v>95.5</v>
      </c>
      <c r="F35">
        <v>87.1</v>
      </c>
      <c r="G35">
        <v>89.4</v>
      </c>
      <c r="H35">
        <v>91.4</v>
      </c>
      <c r="I35">
        <v>91.9</v>
      </c>
      <c r="J35">
        <v>92.5</v>
      </c>
      <c r="K35">
        <v>90.8</v>
      </c>
      <c r="L35">
        <v>83.2</v>
      </c>
      <c r="M35">
        <v>86.1</v>
      </c>
      <c r="N35">
        <v>79.099999999999994</v>
      </c>
      <c r="O35">
        <v>77.599999999999994</v>
      </c>
      <c r="P35">
        <v>79.2</v>
      </c>
    </row>
    <row r="36" spans="1:16" x14ac:dyDescent="0.25">
      <c r="A36" t="s">
        <v>24</v>
      </c>
      <c r="B36">
        <v>113.7</v>
      </c>
      <c r="C36">
        <v>110.8</v>
      </c>
      <c r="D36">
        <v>110.2</v>
      </c>
      <c r="E36">
        <v>108.2</v>
      </c>
      <c r="F36">
        <v>105</v>
      </c>
      <c r="G36">
        <v>106.2</v>
      </c>
      <c r="H36">
        <v>113.6</v>
      </c>
      <c r="I36">
        <v>120.9</v>
      </c>
      <c r="J36">
        <v>127.7</v>
      </c>
      <c r="K36">
        <v>125.7</v>
      </c>
      <c r="L36">
        <v>121.7</v>
      </c>
      <c r="M36">
        <v>128.6</v>
      </c>
      <c r="N36">
        <v>123.4</v>
      </c>
      <c r="O36">
        <v>120.4</v>
      </c>
      <c r="P36">
        <v>120.6</v>
      </c>
    </row>
    <row r="37" spans="1:16" ht="15.75" thickBot="1" x14ac:dyDescent="0.3">
      <c r="A37" s="49" t="s">
        <v>25</v>
      </c>
      <c r="B37" s="49">
        <v>93.7</v>
      </c>
      <c r="C37" s="49">
        <v>97.2</v>
      </c>
      <c r="D37" s="49">
        <v>90</v>
      </c>
      <c r="E37" s="49">
        <v>87.8</v>
      </c>
      <c r="F37" s="49">
        <v>82.5</v>
      </c>
      <c r="G37" s="49">
        <v>84.6</v>
      </c>
      <c r="H37" s="49">
        <v>88.6</v>
      </c>
      <c r="I37" s="49">
        <v>90.4</v>
      </c>
      <c r="J37" s="49">
        <v>91.3</v>
      </c>
      <c r="K37" s="49">
        <v>90.8</v>
      </c>
      <c r="L37" s="49">
        <v>93.6</v>
      </c>
      <c r="M37" s="49">
        <v>99.8</v>
      </c>
      <c r="N37" s="49">
        <v>102.6</v>
      </c>
      <c r="O37" s="49">
        <v>101.1</v>
      </c>
      <c r="P37" s="49">
        <v>101.4</v>
      </c>
    </row>
    <row r="41" spans="1:16" x14ac:dyDescent="0.25">
      <c r="A41" s="2" t="s">
        <v>379</v>
      </c>
    </row>
    <row r="42" spans="1:16" x14ac:dyDescent="0.25">
      <c r="A42" s="22" t="s">
        <v>135</v>
      </c>
    </row>
    <row r="44" spans="1:16" ht="15.75" thickBot="1" x14ac:dyDescent="0.3">
      <c r="A44" s="49"/>
      <c r="B44" s="49">
        <v>2010</v>
      </c>
      <c r="C44" s="49">
        <v>2011</v>
      </c>
      <c r="D44" s="49">
        <v>2012</v>
      </c>
      <c r="E44" s="49">
        <v>2013</v>
      </c>
      <c r="F44" s="49">
        <v>2014</v>
      </c>
      <c r="G44" s="49">
        <v>2015</v>
      </c>
      <c r="H44" s="49">
        <v>2016</v>
      </c>
      <c r="I44" s="49">
        <v>2017</v>
      </c>
      <c r="J44" s="49">
        <v>2018</v>
      </c>
      <c r="K44" s="49">
        <v>2019</v>
      </c>
      <c r="L44" s="49">
        <v>2020</v>
      </c>
      <c r="M44" s="49">
        <v>2021</v>
      </c>
      <c r="N44" s="49">
        <v>2022</v>
      </c>
      <c r="O44" s="49">
        <v>2023</v>
      </c>
      <c r="P44" s="49">
        <v>2024</v>
      </c>
    </row>
    <row r="45" spans="1:16" x14ac:dyDescent="0.25">
      <c r="A45" t="s">
        <v>21</v>
      </c>
      <c r="B45">
        <v>2.27</v>
      </c>
      <c r="C45">
        <v>2.19</v>
      </c>
      <c r="D45">
        <v>2.1800000000000002</v>
      </c>
      <c r="E45">
        <v>2.1800000000000002</v>
      </c>
      <c r="F45">
        <v>2.08</v>
      </c>
      <c r="G45">
        <v>2.12</v>
      </c>
      <c r="H45">
        <v>2.16</v>
      </c>
      <c r="I45">
        <v>2.1800000000000002</v>
      </c>
      <c r="J45">
        <v>2.19</v>
      </c>
      <c r="K45">
        <v>2.17</v>
      </c>
      <c r="L45">
        <v>2</v>
      </c>
      <c r="M45">
        <v>2.13</v>
      </c>
      <c r="N45">
        <v>2.06</v>
      </c>
      <c r="O45">
        <v>1.99</v>
      </c>
      <c r="P45">
        <v>2</v>
      </c>
    </row>
    <row r="46" spans="1:16" x14ac:dyDescent="0.25">
      <c r="A46" t="s">
        <v>23</v>
      </c>
      <c r="B46">
        <v>3.26</v>
      </c>
      <c r="C46">
        <v>3.01</v>
      </c>
      <c r="D46">
        <v>3.01</v>
      </c>
      <c r="E46">
        <v>2.99</v>
      </c>
      <c r="F46">
        <v>2.72</v>
      </c>
      <c r="G46">
        <v>2.78</v>
      </c>
      <c r="H46">
        <v>2.82</v>
      </c>
      <c r="I46">
        <v>2.82</v>
      </c>
      <c r="J46">
        <v>2.83</v>
      </c>
      <c r="K46">
        <v>2.75</v>
      </c>
      <c r="L46">
        <v>2.5099999999999998</v>
      </c>
      <c r="M46">
        <v>2.58</v>
      </c>
      <c r="N46">
        <v>2.35</v>
      </c>
      <c r="O46">
        <v>2.2799999999999998</v>
      </c>
      <c r="P46">
        <v>2.3199999999999998</v>
      </c>
    </row>
    <row r="47" spans="1:16" x14ac:dyDescent="0.25">
      <c r="A47" t="s">
        <v>24</v>
      </c>
      <c r="B47">
        <v>1.73</v>
      </c>
      <c r="C47">
        <v>1.68</v>
      </c>
      <c r="D47">
        <v>1.67</v>
      </c>
      <c r="E47">
        <v>1.64</v>
      </c>
      <c r="F47">
        <v>1.6</v>
      </c>
      <c r="G47">
        <v>1.62</v>
      </c>
      <c r="H47">
        <v>1.73</v>
      </c>
      <c r="I47">
        <v>1.84</v>
      </c>
      <c r="J47">
        <v>1.94</v>
      </c>
      <c r="K47">
        <v>1.91</v>
      </c>
      <c r="L47">
        <v>1.87</v>
      </c>
      <c r="M47">
        <v>2.0099999999999998</v>
      </c>
      <c r="N47">
        <v>1.94</v>
      </c>
      <c r="O47">
        <v>1.9</v>
      </c>
      <c r="P47">
        <v>1.91</v>
      </c>
    </row>
    <row r="48" spans="1:16" ht="15.75" thickBot="1" x14ac:dyDescent="0.3">
      <c r="A48" s="49" t="s">
        <v>25</v>
      </c>
      <c r="B48" s="49">
        <v>1.21</v>
      </c>
      <c r="C48" s="49">
        <v>1.26</v>
      </c>
      <c r="D48" s="49">
        <v>1.17</v>
      </c>
      <c r="E48" s="49">
        <v>1.1499999999999999</v>
      </c>
      <c r="F48" s="49">
        <v>1.0900000000000001</v>
      </c>
      <c r="G48" s="49">
        <v>1.1200000000000001</v>
      </c>
      <c r="H48" s="49">
        <v>1.18</v>
      </c>
      <c r="I48" s="49">
        <v>1.21</v>
      </c>
      <c r="J48" s="49">
        <v>1.23</v>
      </c>
      <c r="K48" s="49">
        <v>1.23</v>
      </c>
      <c r="L48" s="49">
        <v>1.28</v>
      </c>
      <c r="M48" s="49">
        <v>1.37</v>
      </c>
      <c r="N48" s="49">
        <v>1.43</v>
      </c>
      <c r="O48" s="49">
        <v>1.43</v>
      </c>
      <c r="P48" s="49">
        <v>1.45</v>
      </c>
    </row>
    <row r="50" spans="1:9" x14ac:dyDescent="0.25">
      <c r="A50" t="s">
        <v>28</v>
      </c>
    </row>
    <row r="51" spans="1:9" x14ac:dyDescent="0.25">
      <c r="A51" t="s">
        <v>380</v>
      </c>
    </row>
    <row r="53" spans="1:9" x14ac:dyDescent="0.25">
      <c r="A53" s="28" t="s">
        <v>32</v>
      </c>
    </row>
    <row r="54" spans="1:9" x14ac:dyDescent="0.25">
      <c r="A54" t="s">
        <v>33</v>
      </c>
    </row>
    <row r="55" spans="1:9" x14ac:dyDescent="0.25">
      <c r="A55" t="s">
        <v>372</v>
      </c>
    </row>
    <row r="56" spans="1:9" x14ac:dyDescent="0.25">
      <c r="A56" t="s">
        <v>45</v>
      </c>
    </row>
    <row r="57" spans="1:9" x14ac:dyDescent="0.25">
      <c r="A57" t="s">
        <v>149</v>
      </c>
    </row>
    <row r="58" spans="1:9" x14ac:dyDescent="0.25">
      <c r="A58" t="s">
        <v>150</v>
      </c>
    </row>
    <row r="63" spans="1:9" x14ac:dyDescent="0.25">
      <c r="A63" s="29" t="s">
        <v>34</v>
      </c>
    </row>
    <row r="64" spans="1:9" x14ac:dyDescent="0.25">
      <c r="A64" s="30" t="s">
        <v>381</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sheetData>
  <mergeCells count="11">
    <mergeCell ref="A12:F12"/>
    <mergeCell ref="B13:F13"/>
    <mergeCell ref="B14:F14"/>
    <mergeCell ref="B15:F15"/>
    <mergeCell ref="A64:I68"/>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CC30B"/>
  </sheetPr>
  <dimension ref="A1:P45"/>
  <sheetViews>
    <sheetView workbookViewId="0">
      <selection activeCell="J1" sqref="J1"/>
    </sheetView>
  </sheetViews>
  <sheetFormatPr defaultRowHeight="15" x14ac:dyDescent="0.25"/>
  <cols>
    <col min="1" max="1" width="15.7109375" customWidth="1"/>
  </cols>
  <sheetData>
    <row r="1" spans="1:5" ht="23.25" x14ac:dyDescent="0.35">
      <c r="A1" s="48" t="s">
        <v>363</v>
      </c>
    </row>
    <row r="2" spans="1:5" x14ac:dyDescent="0.25">
      <c r="A2" s="4" t="str">
        <f>HYPERLINK("#CONTENTS!A1", "CONTENTS")</f>
        <v>CONTENTS</v>
      </c>
    </row>
    <row r="5" spans="1:5" x14ac:dyDescent="0.25">
      <c r="A5" s="5" t="s">
        <v>1</v>
      </c>
      <c r="B5" s="6"/>
      <c r="C5" s="6"/>
      <c r="D5" s="6"/>
      <c r="E5" s="7"/>
    </row>
    <row r="6" spans="1:5" ht="30" customHeight="1" x14ac:dyDescent="0.25">
      <c r="A6" s="11" t="s">
        <v>2</v>
      </c>
      <c r="B6" s="8" t="s">
        <v>382</v>
      </c>
      <c r="C6" s="8"/>
      <c r="D6" s="8"/>
      <c r="E6" s="8"/>
    </row>
    <row r="7" spans="1:5" x14ac:dyDescent="0.25">
      <c r="A7" s="12" t="s">
        <v>4</v>
      </c>
      <c r="B7" s="9" t="s">
        <v>383</v>
      </c>
      <c r="C7" s="9"/>
      <c r="D7" s="9"/>
      <c r="E7" s="9"/>
    </row>
    <row r="8" spans="1:5" x14ac:dyDescent="0.25">
      <c r="A8" s="12" t="s">
        <v>6</v>
      </c>
      <c r="B8" s="10" t="s">
        <v>384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385</v>
      </c>
    </row>
    <row r="20" spans="1:16" x14ac:dyDescent="0.25">
      <c r="A20" s="22" t="s">
        <v>135</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633</v>
      </c>
      <c r="C23">
        <v>574</v>
      </c>
      <c r="D23">
        <v>600</v>
      </c>
      <c r="E23">
        <v>606</v>
      </c>
      <c r="F23">
        <v>532</v>
      </c>
      <c r="G23">
        <v>556</v>
      </c>
      <c r="H23">
        <v>569</v>
      </c>
      <c r="I23">
        <v>570</v>
      </c>
      <c r="J23">
        <v>564</v>
      </c>
      <c r="K23">
        <v>557</v>
      </c>
      <c r="L23">
        <v>558</v>
      </c>
      <c r="M23">
        <v>588</v>
      </c>
      <c r="N23">
        <v>541</v>
      </c>
      <c r="O23">
        <v>510</v>
      </c>
      <c r="P23">
        <v>507</v>
      </c>
    </row>
    <row r="24" spans="1:16" x14ac:dyDescent="0.25">
      <c r="A24" t="s">
        <v>23</v>
      </c>
      <c r="B24">
        <v>751</v>
      </c>
      <c r="C24">
        <v>616</v>
      </c>
      <c r="D24">
        <v>649</v>
      </c>
      <c r="E24">
        <v>679</v>
      </c>
      <c r="F24">
        <v>541</v>
      </c>
      <c r="G24">
        <v>563</v>
      </c>
      <c r="H24">
        <v>576</v>
      </c>
      <c r="I24">
        <v>560</v>
      </c>
      <c r="J24">
        <v>554</v>
      </c>
      <c r="K24">
        <v>538</v>
      </c>
      <c r="L24">
        <v>522</v>
      </c>
      <c r="M24">
        <v>575</v>
      </c>
      <c r="N24">
        <v>463</v>
      </c>
      <c r="O24">
        <v>429</v>
      </c>
      <c r="P24">
        <v>427</v>
      </c>
    </row>
    <row r="25" spans="1:16" x14ac:dyDescent="0.25">
      <c r="A25" t="s">
        <v>24</v>
      </c>
      <c r="B25">
        <v>578</v>
      </c>
      <c r="C25">
        <v>529</v>
      </c>
      <c r="D25">
        <v>547</v>
      </c>
      <c r="E25">
        <v>539</v>
      </c>
      <c r="F25">
        <v>501</v>
      </c>
      <c r="G25">
        <v>501</v>
      </c>
      <c r="H25">
        <v>524</v>
      </c>
      <c r="I25">
        <v>528</v>
      </c>
      <c r="J25">
        <v>594</v>
      </c>
      <c r="K25">
        <v>553</v>
      </c>
      <c r="L25">
        <v>562</v>
      </c>
      <c r="M25">
        <v>598</v>
      </c>
      <c r="N25">
        <v>557</v>
      </c>
      <c r="O25">
        <v>543</v>
      </c>
      <c r="P25">
        <v>537</v>
      </c>
    </row>
    <row r="26" spans="1:16" ht="15.75" thickBot="1" x14ac:dyDescent="0.3">
      <c r="A26" s="49" t="s">
        <v>25</v>
      </c>
      <c r="B26" s="49">
        <v>422</v>
      </c>
      <c r="C26" s="49">
        <v>433</v>
      </c>
      <c r="D26" s="49">
        <v>434</v>
      </c>
      <c r="E26" s="49">
        <v>397</v>
      </c>
      <c r="F26" s="49">
        <v>386</v>
      </c>
      <c r="G26" s="49">
        <v>398</v>
      </c>
      <c r="H26" s="49">
        <v>414</v>
      </c>
      <c r="I26" s="49">
        <v>406</v>
      </c>
      <c r="J26" s="49">
        <v>406</v>
      </c>
      <c r="K26" s="49">
        <v>411</v>
      </c>
      <c r="L26" s="49">
        <v>506</v>
      </c>
      <c r="M26" s="49">
        <v>520</v>
      </c>
      <c r="N26" s="49">
        <v>510</v>
      </c>
      <c r="O26" s="49">
        <v>512</v>
      </c>
      <c r="P26" s="49">
        <v>508</v>
      </c>
    </row>
    <row r="28" spans="1:16" x14ac:dyDescent="0.25">
      <c r="A28" t="s">
        <v>28</v>
      </c>
    </row>
    <row r="29" spans="1:16" x14ac:dyDescent="0.25">
      <c r="A29" t="s">
        <v>386</v>
      </c>
    </row>
    <row r="31" spans="1:16" x14ac:dyDescent="0.25">
      <c r="A31" s="28" t="s">
        <v>32</v>
      </c>
    </row>
    <row r="32" spans="1:16" x14ac:dyDescent="0.25">
      <c r="A32" t="s">
        <v>33</v>
      </c>
    </row>
    <row r="33" spans="1:9" x14ac:dyDescent="0.25">
      <c r="A33" t="s">
        <v>372</v>
      </c>
    </row>
    <row r="34" spans="1:9" x14ac:dyDescent="0.25">
      <c r="A34" t="s">
        <v>45</v>
      </c>
    </row>
    <row r="35" spans="1:9" x14ac:dyDescent="0.25">
      <c r="A35" t="s">
        <v>149</v>
      </c>
    </row>
    <row r="36" spans="1:9" x14ac:dyDescent="0.25">
      <c r="A36" t="s">
        <v>150</v>
      </c>
    </row>
    <row r="41" spans="1:9" x14ac:dyDescent="0.25">
      <c r="A41" s="29" t="s">
        <v>34</v>
      </c>
    </row>
    <row r="42" spans="1:9" x14ac:dyDescent="0.25">
      <c r="A42" s="30" t="s">
        <v>387</v>
      </c>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sheetData>
  <mergeCells count="11">
    <mergeCell ref="A12:C12"/>
    <mergeCell ref="B13:C13"/>
    <mergeCell ref="B14:C14"/>
    <mergeCell ref="B15:C15"/>
    <mergeCell ref="A42:I4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30B"/>
  </sheetPr>
  <dimension ref="A1:P51"/>
  <sheetViews>
    <sheetView workbookViewId="0">
      <selection activeCell="J1" sqref="J1"/>
    </sheetView>
  </sheetViews>
  <sheetFormatPr defaultRowHeight="15" x14ac:dyDescent="0.25"/>
  <cols>
    <col min="1" max="1" width="15.7109375" customWidth="1"/>
  </cols>
  <sheetData>
    <row r="1" spans="1:4" ht="23.25" x14ac:dyDescent="0.35">
      <c r="A1" s="48" t="s">
        <v>363</v>
      </c>
    </row>
    <row r="2" spans="1:4" x14ac:dyDescent="0.25">
      <c r="A2" s="4" t="str">
        <f>HYPERLINK("#CONTENTS!A1", "CONTENTS")</f>
        <v>CONTENTS</v>
      </c>
    </row>
    <row r="5" spans="1:4" x14ac:dyDescent="0.25">
      <c r="A5" s="5" t="s">
        <v>1</v>
      </c>
      <c r="B5" s="6"/>
      <c r="C5" s="6"/>
      <c r="D5" s="7"/>
    </row>
    <row r="6" spans="1:4" x14ac:dyDescent="0.25">
      <c r="A6" s="20" t="s">
        <v>2</v>
      </c>
      <c r="B6" s="17" t="s">
        <v>388</v>
      </c>
      <c r="C6" s="17"/>
      <c r="D6" s="17"/>
    </row>
    <row r="7" spans="1:4" x14ac:dyDescent="0.25">
      <c r="A7" s="12" t="s">
        <v>4</v>
      </c>
      <c r="B7" s="9" t="s">
        <v>389</v>
      </c>
      <c r="C7" s="9"/>
      <c r="D7" s="9"/>
    </row>
    <row r="8" spans="1:4" x14ac:dyDescent="0.25">
      <c r="A8" s="12" t="s">
        <v>6</v>
      </c>
      <c r="B8" s="10" t="s">
        <v>390</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95</v>
      </c>
      <c r="C13" s="17"/>
    </row>
    <row r="14" spans="1:4" x14ac:dyDescent="0.25">
      <c r="A14" s="12" t="s">
        <v>15</v>
      </c>
      <c r="B14" s="31" t="s">
        <v>39</v>
      </c>
      <c r="C14" s="31"/>
    </row>
    <row r="15" spans="1:4" x14ac:dyDescent="0.25">
      <c r="A15" s="13" t="s">
        <v>17</v>
      </c>
      <c r="B15" s="19" t="s">
        <v>39</v>
      </c>
      <c r="C15" s="19"/>
    </row>
    <row r="19" spans="1:16" x14ac:dyDescent="0.25">
      <c r="A19" s="2" t="s">
        <v>391</v>
      </c>
    </row>
    <row r="20" spans="1:16" x14ac:dyDescent="0.25">
      <c r="A20" s="22" t="s">
        <v>135</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6.88</v>
      </c>
      <c r="C23">
        <v>7.22</v>
      </c>
      <c r="D23">
        <v>7.26</v>
      </c>
      <c r="E23">
        <v>7.34</v>
      </c>
      <c r="F23">
        <v>7.73</v>
      </c>
      <c r="G23">
        <v>7.8</v>
      </c>
      <c r="H23">
        <v>7.88</v>
      </c>
      <c r="I23">
        <v>7.93</v>
      </c>
      <c r="J23">
        <v>8.14</v>
      </c>
      <c r="K23">
        <v>8.42</v>
      </c>
      <c r="L23">
        <v>8.66</v>
      </c>
      <c r="M23">
        <v>8.69</v>
      </c>
      <c r="N23">
        <v>9.42</v>
      </c>
      <c r="O23">
        <v>9.8699999999999992</v>
      </c>
      <c r="P23">
        <v>10.050000000000001</v>
      </c>
    </row>
    <row r="24" spans="1:16" x14ac:dyDescent="0.25">
      <c r="A24" t="s">
        <v>23</v>
      </c>
      <c r="B24">
        <v>6.43</v>
      </c>
      <c r="C24">
        <v>6.85</v>
      </c>
      <c r="D24">
        <v>6.86</v>
      </c>
      <c r="E24">
        <v>7.02</v>
      </c>
      <c r="F24">
        <v>7.49</v>
      </c>
      <c r="G24">
        <v>7.6</v>
      </c>
      <c r="H24">
        <v>7.65</v>
      </c>
      <c r="I24">
        <v>7.77</v>
      </c>
      <c r="J24">
        <v>8.11</v>
      </c>
      <c r="K24">
        <v>8.4499999999999993</v>
      </c>
      <c r="L24">
        <v>8.5</v>
      </c>
      <c r="M24">
        <v>8.82</v>
      </c>
      <c r="N24">
        <v>10.08</v>
      </c>
      <c r="O24">
        <v>10.41</v>
      </c>
      <c r="P24">
        <v>10.79</v>
      </c>
    </row>
    <row r="25" spans="1:16" x14ac:dyDescent="0.25">
      <c r="A25" t="s">
        <v>24</v>
      </c>
      <c r="B25">
        <v>3.54</v>
      </c>
      <c r="C25">
        <v>3.73</v>
      </c>
      <c r="D25">
        <v>3.94</v>
      </c>
      <c r="E25">
        <v>3.94</v>
      </c>
      <c r="F25">
        <v>4.25</v>
      </c>
      <c r="G25">
        <v>4.3899999999999997</v>
      </c>
      <c r="H25">
        <v>4.3099999999999996</v>
      </c>
      <c r="I25">
        <v>4.33</v>
      </c>
      <c r="J25">
        <v>4.4000000000000004</v>
      </c>
      <c r="K25">
        <v>4.7699999999999996</v>
      </c>
      <c r="L25">
        <v>4.8099999999999996</v>
      </c>
      <c r="M25">
        <v>4.83</v>
      </c>
      <c r="N25">
        <v>5.34</v>
      </c>
      <c r="O25">
        <v>5.7</v>
      </c>
      <c r="P25">
        <v>5.88</v>
      </c>
    </row>
    <row r="26" spans="1:16" ht="15.75" thickBot="1" x14ac:dyDescent="0.3">
      <c r="A26" s="49" t="s">
        <v>25</v>
      </c>
      <c r="B26" s="49">
        <v>2.1</v>
      </c>
      <c r="C26" s="49">
        <v>2.0099999999999998</v>
      </c>
      <c r="D26" s="49">
        <v>2.2400000000000002</v>
      </c>
      <c r="E26" s="49">
        <v>2.2000000000000002</v>
      </c>
      <c r="F26" s="49">
        <v>2.41</v>
      </c>
      <c r="G26" s="49">
        <v>2.2000000000000002</v>
      </c>
      <c r="H26" s="49">
        <v>2.1800000000000002</v>
      </c>
      <c r="I26" s="49">
        <v>2.19</v>
      </c>
      <c r="J26" s="49">
        <v>2.3199999999999998</v>
      </c>
      <c r="K26" s="49">
        <v>2.4500000000000002</v>
      </c>
      <c r="L26" s="49">
        <v>2.34</v>
      </c>
      <c r="M26" s="49">
        <v>2.4900000000000002</v>
      </c>
      <c r="N26" s="49">
        <v>2.52</v>
      </c>
      <c r="O26" s="49">
        <v>2.69</v>
      </c>
      <c r="P26" s="49">
        <v>2.8</v>
      </c>
    </row>
    <row r="30" spans="1:16" x14ac:dyDescent="0.25">
      <c r="A30" s="2" t="s">
        <v>392</v>
      </c>
    </row>
    <row r="31" spans="1:16" x14ac:dyDescent="0.25">
      <c r="A31" s="22" t="s">
        <v>135</v>
      </c>
    </row>
    <row r="33" spans="1:16"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row>
    <row r="34" spans="1:16" x14ac:dyDescent="0.25">
      <c r="A34" t="s">
        <v>21</v>
      </c>
      <c r="B34">
        <v>6.88</v>
      </c>
      <c r="C34">
        <v>7.31</v>
      </c>
      <c r="D34">
        <v>7.45</v>
      </c>
      <c r="E34">
        <v>7.62</v>
      </c>
      <c r="F34">
        <v>8.08</v>
      </c>
      <c r="G34">
        <v>8.27</v>
      </c>
      <c r="H34">
        <v>8.41</v>
      </c>
      <c r="I34">
        <v>8.58</v>
      </c>
      <c r="J34">
        <v>8.93</v>
      </c>
      <c r="K34">
        <v>9.4</v>
      </c>
      <c r="L34">
        <v>9.85</v>
      </c>
      <c r="M34">
        <v>10.11</v>
      </c>
      <c r="N34">
        <v>11.58</v>
      </c>
      <c r="O34">
        <v>12.89</v>
      </c>
      <c r="P34">
        <v>13.56</v>
      </c>
    </row>
    <row r="35" spans="1:16" x14ac:dyDescent="0.25">
      <c r="A35" t="s">
        <v>23</v>
      </c>
      <c r="B35">
        <v>5.7</v>
      </c>
      <c r="C35">
        <v>6.12</v>
      </c>
      <c r="D35">
        <v>6.24</v>
      </c>
      <c r="E35">
        <v>6.53</v>
      </c>
      <c r="F35">
        <v>6.84</v>
      </c>
      <c r="G35">
        <v>7.02</v>
      </c>
      <c r="H35">
        <v>6.98</v>
      </c>
      <c r="I35">
        <v>7.24</v>
      </c>
      <c r="J35">
        <v>7.71</v>
      </c>
      <c r="K35">
        <v>8.02</v>
      </c>
      <c r="L35">
        <v>8.33</v>
      </c>
      <c r="M35">
        <v>8.9499999999999993</v>
      </c>
      <c r="N35">
        <v>10.91</v>
      </c>
      <c r="O35">
        <v>11.83</v>
      </c>
      <c r="P35">
        <v>13.01</v>
      </c>
    </row>
    <row r="36" spans="1:16" x14ac:dyDescent="0.25">
      <c r="A36" t="s">
        <v>24</v>
      </c>
      <c r="B36">
        <v>5.94</v>
      </c>
      <c r="C36">
        <v>6.35</v>
      </c>
      <c r="D36">
        <v>6.81</v>
      </c>
      <c r="E36">
        <v>6.8</v>
      </c>
      <c r="F36">
        <v>7.3</v>
      </c>
      <c r="G36">
        <v>7.67</v>
      </c>
      <c r="H36">
        <v>7.42</v>
      </c>
      <c r="I36">
        <v>7.46</v>
      </c>
      <c r="J36">
        <v>7.56</v>
      </c>
      <c r="K36">
        <v>8.33</v>
      </c>
      <c r="L36">
        <v>8.61</v>
      </c>
      <c r="M36">
        <v>8.81</v>
      </c>
      <c r="N36">
        <v>10.15</v>
      </c>
      <c r="O36">
        <v>11.29</v>
      </c>
      <c r="P36">
        <v>11.96</v>
      </c>
    </row>
    <row r="37" spans="1:16" ht="15.75" thickBot="1" x14ac:dyDescent="0.3">
      <c r="A37" s="49" t="s">
        <v>25</v>
      </c>
      <c r="B37" s="49">
        <v>4.71</v>
      </c>
      <c r="C37" s="49">
        <v>4.72</v>
      </c>
      <c r="D37" s="49">
        <v>5.28</v>
      </c>
      <c r="E37" s="49">
        <v>5.28</v>
      </c>
      <c r="F37" s="49">
        <v>5.85</v>
      </c>
      <c r="G37" s="49">
        <v>5.35</v>
      </c>
      <c r="H37" s="49">
        <v>5.22</v>
      </c>
      <c r="I37" s="49">
        <v>5.29</v>
      </c>
      <c r="J37" s="49">
        <v>5.63</v>
      </c>
      <c r="K37" s="49">
        <v>6.03</v>
      </c>
      <c r="L37" s="49">
        <v>5.8</v>
      </c>
      <c r="M37" s="49">
        <v>6.28</v>
      </c>
      <c r="N37" s="49">
        <v>6.54</v>
      </c>
      <c r="O37" s="49">
        <v>7.71</v>
      </c>
      <c r="P37" s="49">
        <v>8.5</v>
      </c>
    </row>
    <row r="39" spans="1:16" x14ac:dyDescent="0.25">
      <c r="A39" t="s">
        <v>28</v>
      </c>
    </row>
    <row r="40" spans="1:16" x14ac:dyDescent="0.25">
      <c r="A40" t="s">
        <v>393</v>
      </c>
    </row>
    <row r="45" spans="1:16" x14ac:dyDescent="0.25">
      <c r="A45" s="29" t="s">
        <v>34</v>
      </c>
    </row>
    <row r="46" spans="1:16" x14ac:dyDescent="0.25">
      <c r="A46" s="30" t="s">
        <v>394</v>
      </c>
      <c r="B46" s="16"/>
      <c r="C46" s="16"/>
      <c r="D46" s="16"/>
      <c r="E46" s="16"/>
      <c r="F46" s="16"/>
      <c r="G46" s="16"/>
      <c r="H46" s="16"/>
      <c r="I46" s="16"/>
    </row>
    <row r="47" spans="1:16" x14ac:dyDescent="0.25">
      <c r="A47" s="16"/>
      <c r="B47" s="16"/>
      <c r="C47" s="16"/>
      <c r="D47" s="16"/>
      <c r="E47" s="16"/>
      <c r="F47" s="16"/>
      <c r="G47" s="16"/>
      <c r="H47" s="16"/>
      <c r="I47" s="16"/>
    </row>
    <row r="48" spans="1:16"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sheetData>
  <mergeCells count="11">
    <mergeCell ref="A12:C12"/>
    <mergeCell ref="B13:C13"/>
    <mergeCell ref="B14:C14"/>
    <mergeCell ref="B15:C15"/>
    <mergeCell ref="A46:I51"/>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30B"/>
  </sheetPr>
  <dimension ref="A1:P71"/>
  <sheetViews>
    <sheetView workbookViewId="0">
      <selection activeCell="J1" sqref="J1"/>
    </sheetView>
  </sheetViews>
  <sheetFormatPr defaultRowHeight="15" x14ac:dyDescent="0.25"/>
  <cols>
    <col min="1" max="1" width="15.7109375" customWidth="1"/>
  </cols>
  <sheetData>
    <row r="1" spans="1:6" ht="23.25" x14ac:dyDescent="0.35">
      <c r="A1" s="48" t="s">
        <v>363</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395</v>
      </c>
      <c r="C6" s="8"/>
      <c r="D6" s="8"/>
      <c r="E6" s="8"/>
      <c r="F6" s="8"/>
    </row>
    <row r="7" spans="1:6" x14ac:dyDescent="0.25">
      <c r="A7" s="12" t="s">
        <v>4</v>
      </c>
      <c r="B7" s="9" t="s">
        <v>396</v>
      </c>
      <c r="C7" s="9"/>
      <c r="D7" s="9"/>
      <c r="E7" s="9"/>
      <c r="F7" s="9"/>
    </row>
    <row r="8" spans="1:6" x14ac:dyDescent="0.25">
      <c r="A8" s="12" t="s">
        <v>6</v>
      </c>
      <c r="B8" s="10" t="s">
        <v>397</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95</v>
      </c>
      <c r="C13" s="17"/>
      <c r="D13" s="17"/>
      <c r="E13" s="17"/>
    </row>
    <row r="14" spans="1:6" ht="30" customHeight="1" x14ac:dyDescent="0.25">
      <c r="A14" s="21" t="s">
        <v>15</v>
      </c>
      <c r="B14" s="18" t="s">
        <v>398</v>
      </c>
      <c r="C14" s="18"/>
      <c r="D14" s="18"/>
      <c r="E14" s="18"/>
    </row>
    <row r="15" spans="1:6" x14ac:dyDescent="0.25">
      <c r="A15" s="13" t="s">
        <v>17</v>
      </c>
      <c r="B15" s="19" t="s">
        <v>18</v>
      </c>
      <c r="C15" s="19"/>
      <c r="D15" s="19"/>
      <c r="E15" s="19"/>
    </row>
    <row r="19" spans="1:16" x14ac:dyDescent="0.25">
      <c r="A19" s="2" t="s">
        <v>399</v>
      </c>
    </row>
    <row r="20" spans="1:16" x14ac:dyDescent="0.25">
      <c r="A20" s="22" t="s">
        <v>400</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14.404999999999999</v>
      </c>
      <c r="C23">
        <v>14.547000000000001</v>
      </c>
      <c r="D23">
        <v>16.001999999999999</v>
      </c>
      <c r="E23">
        <v>16.658999999999999</v>
      </c>
      <c r="F23">
        <v>17.416</v>
      </c>
      <c r="G23">
        <v>17.82</v>
      </c>
      <c r="H23">
        <v>17.978000000000002</v>
      </c>
      <c r="I23">
        <v>18.411000000000001</v>
      </c>
      <c r="J23">
        <v>19.096</v>
      </c>
      <c r="K23">
        <v>19.887</v>
      </c>
      <c r="L23">
        <v>22.038</v>
      </c>
      <c r="M23">
        <v>21.896999999999998</v>
      </c>
      <c r="N23">
        <v>23.003</v>
      </c>
      <c r="O23">
        <v>24.579000000000001</v>
      </c>
      <c r="P23">
        <v>25.241</v>
      </c>
    </row>
    <row r="24" spans="1:16" x14ac:dyDescent="0.25">
      <c r="A24" t="s">
        <v>23</v>
      </c>
      <c r="B24">
        <v>3.9169999999999998</v>
      </c>
      <c r="C24">
        <v>4.524</v>
      </c>
      <c r="D24">
        <v>4.6589999999999998</v>
      </c>
      <c r="E24">
        <v>4.6909999999999998</v>
      </c>
      <c r="F24">
        <v>5.415</v>
      </c>
      <c r="G24">
        <v>5.7140000000000004</v>
      </c>
      <c r="H24">
        <v>5.8460000000000001</v>
      </c>
      <c r="I24">
        <v>6.5069999999999997</v>
      </c>
      <c r="J24">
        <v>7.3940000000000001</v>
      </c>
      <c r="K24">
        <v>8.8859999999999992</v>
      </c>
      <c r="L24">
        <v>13.999000000000001</v>
      </c>
      <c r="M24">
        <v>13.117000000000001</v>
      </c>
      <c r="N24">
        <v>15.291</v>
      </c>
      <c r="O24">
        <v>17.588000000000001</v>
      </c>
      <c r="P24">
        <v>20.18</v>
      </c>
    </row>
    <row r="25" spans="1:16" x14ac:dyDescent="0.25">
      <c r="A25" t="s">
        <v>24</v>
      </c>
      <c r="B25">
        <v>9.2810000000000006</v>
      </c>
      <c r="C25">
        <v>10.337</v>
      </c>
      <c r="D25">
        <v>10.955</v>
      </c>
      <c r="E25">
        <v>11.452</v>
      </c>
      <c r="F25">
        <v>11.605</v>
      </c>
      <c r="G25">
        <v>11.881</v>
      </c>
      <c r="H25">
        <v>11.396000000000001</v>
      </c>
      <c r="I25">
        <v>11.058999999999999</v>
      </c>
      <c r="J25">
        <v>14.936</v>
      </c>
      <c r="K25">
        <v>15.377000000000001</v>
      </c>
      <c r="L25">
        <v>16.102</v>
      </c>
      <c r="M25">
        <v>15.603999999999999</v>
      </c>
      <c r="N25">
        <v>16.643999999999998</v>
      </c>
      <c r="O25">
        <v>16.651</v>
      </c>
      <c r="P25">
        <v>17.77</v>
      </c>
    </row>
    <row r="26" spans="1:16" ht="15.75" thickBot="1" x14ac:dyDescent="0.3">
      <c r="A26" s="49" t="s">
        <v>25</v>
      </c>
      <c r="B26" s="49">
        <v>19.763000000000002</v>
      </c>
      <c r="C26" s="49">
        <v>19.117999999999999</v>
      </c>
      <c r="D26" s="49">
        <v>20.79</v>
      </c>
      <c r="E26" s="49">
        <v>21.094999999999999</v>
      </c>
      <c r="F26" s="49">
        <v>22.864000000000001</v>
      </c>
      <c r="G26" s="49">
        <v>21.989000000000001</v>
      </c>
      <c r="H26" s="49">
        <v>21.146999999999998</v>
      </c>
      <c r="I26" s="49">
        <v>20.286999999999999</v>
      </c>
      <c r="J26" s="49">
        <v>20.32</v>
      </c>
      <c r="K26" s="49">
        <v>21.443000000000001</v>
      </c>
      <c r="L26" s="49">
        <v>26.297000000000001</v>
      </c>
      <c r="M26" s="49">
        <v>25.254999999999999</v>
      </c>
      <c r="N26" s="49">
        <v>24.67</v>
      </c>
      <c r="O26" s="49">
        <v>25.428000000000001</v>
      </c>
      <c r="P26" s="49">
        <v>25.861999999999998</v>
      </c>
    </row>
    <row r="30" spans="1:16" x14ac:dyDescent="0.25">
      <c r="A30" s="2" t="s">
        <v>399</v>
      </c>
    </row>
    <row r="31" spans="1:16" x14ac:dyDescent="0.25">
      <c r="A31" s="22" t="s">
        <v>401</v>
      </c>
    </row>
    <row r="33" spans="1:16"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row>
    <row r="34" spans="1:16" x14ac:dyDescent="0.25">
      <c r="A34" t="s">
        <v>21</v>
      </c>
      <c r="B34">
        <v>5.5</v>
      </c>
      <c r="C34">
        <v>4.1150000000000002</v>
      </c>
      <c r="D34">
        <v>5.7670000000000003</v>
      </c>
      <c r="E34">
        <v>6.07</v>
      </c>
      <c r="F34">
        <v>6.5519999999999996</v>
      </c>
      <c r="G34">
        <v>6.7530000000000001</v>
      </c>
      <c r="H34">
        <v>7.165</v>
      </c>
      <c r="I34">
        <v>7.4710000000000001</v>
      </c>
      <c r="J34">
        <v>8.2650000000000006</v>
      </c>
      <c r="K34">
        <v>8.8040000000000003</v>
      </c>
      <c r="L34">
        <v>10.253</v>
      </c>
      <c r="M34">
        <v>9.0510000000000002</v>
      </c>
      <c r="N34">
        <v>9.64</v>
      </c>
      <c r="O34">
        <v>10.962</v>
      </c>
      <c r="P34">
        <v>11.2</v>
      </c>
    </row>
    <row r="35" spans="1:16" x14ac:dyDescent="0.25">
      <c r="A35" t="s">
        <v>23</v>
      </c>
      <c r="B35">
        <v>3.3969999999999998</v>
      </c>
      <c r="C35">
        <v>5.0679999999999996</v>
      </c>
      <c r="D35">
        <v>5.2169999999999996</v>
      </c>
      <c r="E35">
        <v>5.343</v>
      </c>
      <c r="F35">
        <v>6.5620000000000003</v>
      </c>
      <c r="G35">
        <v>5.5970000000000004</v>
      </c>
      <c r="H35">
        <v>4.7610000000000001</v>
      </c>
      <c r="I35">
        <v>5.8419999999999996</v>
      </c>
      <c r="J35">
        <v>9.4830000000000005</v>
      </c>
      <c r="K35">
        <v>12.326000000000001</v>
      </c>
      <c r="L35">
        <v>12.631</v>
      </c>
      <c r="M35">
        <v>9.2789999999999999</v>
      </c>
      <c r="N35">
        <v>11.163</v>
      </c>
      <c r="O35">
        <v>13.51</v>
      </c>
      <c r="P35">
        <v>19.745999999999999</v>
      </c>
    </row>
    <row r="36" spans="1:16" x14ac:dyDescent="0.25">
      <c r="A36" t="s">
        <v>24</v>
      </c>
      <c r="B36">
        <v>6.64</v>
      </c>
      <c r="C36">
        <v>6.9180000000000001</v>
      </c>
      <c r="D36">
        <v>6.5330000000000004</v>
      </c>
      <c r="E36">
        <v>6.6660000000000004</v>
      </c>
      <c r="F36">
        <v>6.319</v>
      </c>
      <c r="G36">
        <v>5.6859999999999999</v>
      </c>
      <c r="H36">
        <v>3.9740000000000002</v>
      </c>
      <c r="I36">
        <v>4.2320000000000002</v>
      </c>
      <c r="J36">
        <v>5.72</v>
      </c>
      <c r="K36">
        <v>6.2</v>
      </c>
      <c r="L36">
        <v>6.5750000000000002</v>
      </c>
      <c r="M36">
        <v>5.6740000000000004</v>
      </c>
      <c r="N36">
        <v>5.7910000000000004</v>
      </c>
      <c r="O36">
        <v>6.3390000000000004</v>
      </c>
      <c r="P36">
        <v>6.0330000000000004</v>
      </c>
    </row>
    <row r="37" spans="1:16" ht="15.75" thickBot="1" x14ac:dyDescent="0.3">
      <c r="A37" s="49" t="s">
        <v>25</v>
      </c>
      <c r="B37" s="49">
        <v>0.67200000000000004</v>
      </c>
      <c r="C37" s="49">
        <v>1.879</v>
      </c>
      <c r="D37" s="49">
        <v>2.0009999999999999</v>
      </c>
      <c r="E37" s="49">
        <v>1.6819999999999999</v>
      </c>
      <c r="F37" s="49">
        <v>1.1659999999999999</v>
      </c>
      <c r="G37" s="49">
        <v>1.1779999999999999</v>
      </c>
      <c r="H37" s="49">
        <v>1.232</v>
      </c>
      <c r="I37" s="49">
        <v>1.208</v>
      </c>
      <c r="J37" s="49">
        <v>1.1850000000000001</v>
      </c>
      <c r="K37" s="49">
        <v>1.137</v>
      </c>
      <c r="L37" s="49">
        <v>1.1739999999999999</v>
      </c>
      <c r="M37" s="49">
        <v>0.61799999999999999</v>
      </c>
      <c r="N37" s="49">
        <v>0.60199999999999998</v>
      </c>
      <c r="O37" s="49">
        <v>0.59899999999999998</v>
      </c>
      <c r="P37" s="49">
        <v>0.59199999999999997</v>
      </c>
    </row>
    <row r="41" spans="1:16" x14ac:dyDescent="0.25">
      <c r="A41" s="2" t="s">
        <v>399</v>
      </c>
    </row>
    <row r="42" spans="1:16" x14ac:dyDescent="0.25">
      <c r="A42" s="22" t="s">
        <v>402</v>
      </c>
    </row>
    <row r="44" spans="1:16" ht="15.75" thickBot="1" x14ac:dyDescent="0.3">
      <c r="A44" s="49"/>
      <c r="B44" s="49">
        <v>2010</v>
      </c>
      <c r="C44" s="49">
        <v>2011</v>
      </c>
      <c r="D44" s="49">
        <v>2012</v>
      </c>
      <c r="E44" s="49">
        <v>2013</v>
      </c>
      <c r="F44" s="49">
        <v>2014</v>
      </c>
      <c r="G44" s="49">
        <v>2015</v>
      </c>
      <c r="H44" s="49">
        <v>2016</v>
      </c>
      <c r="I44" s="49">
        <v>2017</v>
      </c>
      <c r="J44" s="49">
        <v>2018</v>
      </c>
      <c r="K44" s="49">
        <v>2019</v>
      </c>
      <c r="L44" s="49">
        <v>2020</v>
      </c>
      <c r="M44" s="49">
        <v>2021</v>
      </c>
      <c r="N44" s="49">
        <v>2022</v>
      </c>
      <c r="O44" s="49">
        <v>2023</v>
      </c>
      <c r="P44" s="49">
        <v>2024</v>
      </c>
    </row>
    <row r="45" spans="1:16" x14ac:dyDescent="0.25">
      <c r="A45" t="s">
        <v>21</v>
      </c>
      <c r="B45">
        <v>21.283000000000001</v>
      </c>
      <c r="C45">
        <v>23.3</v>
      </c>
      <c r="D45">
        <v>25.138000000000002</v>
      </c>
      <c r="E45">
        <v>26.768999999999998</v>
      </c>
      <c r="F45">
        <v>28.600999999999999</v>
      </c>
      <c r="G45">
        <v>29.655000000000001</v>
      </c>
      <c r="H45">
        <v>30.172000000000001</v>
      </c>
      <c r="I45">
        <v>31.103999999999999</v>
      </c>
      <c r="J45">
        <v>32.134</v>
      </c>
      <c r="K45">
        <v>34.085999999999999</v>
      </c>
      <c r="L45">
        <v>37.408000000000001</v>
      </c>
      <c r="M45">
        <v>37.792999999999999</v>
      </c>
      <c r="N45">
        <v>41.238999999999997</v>
      </c>
      <c r="O45">
        <v>45.396999999999998</v>
      </c>
      <c r="P45">
        <v>47.503</v>
      </c>
    </row>
    <row r="46" spans="1:16" x14ac:dyDescent="0.25">
      <c r="A46" t="s">
        <v>23</v>
      </c>
      <c r="B46">
        <v>9.6010000000000009</v>
      </c>
      <c r="C46">
        <v>9.74</v>
      </c>
      <c r="D46">
        <v>10.35</v>
      </c>
      <c r="E46">
        <v>9.9109999999999996</v>
      </c>
      <c r="F46">
        <v>9.9239999999999995</v>
      </c>
      <c r="G46">
        <v>11.04</v>
      </c>
      <c r="H46">
        <v>12.55</v>
      </c>
      <c r="I46">
        <v>13.811999999999999</v>
      </c>
      <c r="J46">
        <v>15.170999999999999</v>
      </c>
      <c r="K46">
        <v>18.23</v>
      </c>
      <c r="L46">
        <v>26.407</v>
      </c>
      <c r="M46">
        <v>33.250999999999998</v>
      </c>
      <c r="N46">
        <v>39.651000000000003</v>
      </c>
      <c r="O46">
        <v>46.418999999999997</v>
      </c>
      <c r="P46">
        <v>50.545000000000002</v>
      </c>
    </row>
    <row r="47" spans="1:16" x14ac:dyDescent="0.25">
      <c r="A47" t="s">
        <v>24</v>
      </c>
      <c r="B47">
        <v>6.5490000000000004</v>
      </c>
      <c r="C47">
        <v>8.0779999999999994</v>
      </c>
      <c r="D47">
        <v>10.61</v>
      </c>
      <c r="E47">
        <v>10.676</v>
      </c>
      <c r="F47">
        <v>12.36</v>
      </c>
      <c r="G47">
        <v>13.401</v>
      </c>
      <c r="H47">
        <v>13.342000000000001</v>
      </c>
      <c r="I47">
        <v>13.082000000000001</v>
      </c>
      <c r="J47">
        <v>13.026999999999999</v>
      </c>
      <c r="K47">
        <v>14.356</v>
      </c>
      <c r="L47">
        <v>16.236999999999998</v>
      </c>
      <c r="M47">
        <v>17.167000000000002</v>
      </c>
      <c r="N47">
        <v>21.009</v>
      </c>
      <c r="O47">
        <v>25.792999999999999</v>
      </c>
      <c r="P47">
        <v>30.37</v>
      </c>
    </row>
    <row r="48" spans="1:16" ht="15.75" thickBot="1" x14ac:dyDescent="0.3">
      <c r="A48" s="49" t="s">
        <v>25</v>
      </c>
      <c r="B48" s="49">
        <v>28.183</v>
      </c>
      <c r="C48" s="49">
        <v>27.526</v>
      </c>
      <c r="D48" s="49">
        <v>28.509</v>
      </c>
      <c r="E48" s="49">
        <v>27.971</v>
      </c>
      <c r="F48" s="49">
        <v>30.274000000000001</v>
      </c>
      <c r="G48" s="49">
        <v>28.914999999999999</v>
      </c>
      <c r="H48" s="49">
        <v>29.154</v>
      </c>
      <c r="I48" s="49">
        <v>27.448</v>
      </c>
      <c r="J48" s="49">
        <v>28.658000000000001</v>
      </c>
      <c r="K48" s="49">
        <v>30.106999999999999</v>
      </c>
      <c r="L48" s="49">
        <v>30.701000000000001</v>
      </c>
      <c r="M48" s="49">
        <v>29.896999999999998</v>
      </c>
      <c r="N48" s="49">
        <v>30.141999999999999</v>
      </c>
      <c r="O48" s="49">
        <v>31.748000000000001</v>
      </c>
      <c r="P48" s="49">
        <v>32.051000000000002</v>
      </c>
    </row>
    <row r="52" spans="1:16" x14ac:dyDescent="0.25">
      <c r="A52" s="2" t="s">
        <v>399</v>
      </c>
    </row>
    <row r="53" spans="1:16" x14ac:dyDescent="0.25">
      <c r="A53" s="22" t="s">
        <v>403</v>
      </c>
    </row>
    <row r="55" spans="1:16" ht="15.75" thickBot="1" x14ac:dyDescent="0.3">
      <c r="A55" s="49"/>
      <c r="B55" s="49">
        <v>2010</v>
      </c>
      <c r="C55" s="49">
        <v>2011</v>
      </c>
      <c r="D55" s="49">
        <v>2012</v>
      </c>
      <c r="E55" s="49">
        <v>2013</v>
      </c>
      <c r="F55" s="49">
        <v>2014</v>
      </c>
      <c r="G55" s="49">
        <v>2015</v>
      </c>
      <c r="H55" s="49">
        <v>2016</v>
      </c>
      <c r="I55" s="49">
        <v>2017</v>
      </c>
      <c r="J55" s="49">
        <v>2018</v>
      </c>
      <c r="K55" s="49">
        <v>2019</v>
      </c>
      <c r="L55" s="49">
        <v>2020</v>
      </c>
      <c r="M55" s="49">
        <v>2021</v>
      </c>
      <c r="N55" s="49">
        <v>2022</v>
      </c>
      <c r="O55" s="49">
        <v>2023</v>
      </c>
      <c r="P55" s="49">
        <v>2024</v>
      </c>
    </row>
    <row r="56" spans="1:16" x14ac:dyDescent="0.25">
      <c r="A56" t="s">
        <v>21</v>
      </c>
      <c r="B56">
        <v>16.995000000000001</v>
      </c>
      <c r="C56">
        <v>17.414999999999999</v>
      </c>
      <c r="D56">
        <v>18.582000000000001</v>
      </c>
      <c r="E56">
        <v>19.044</v>
      </c>
      <c r="F56">
        <v>19.928999999999998</v>
      </c>
      <c r="G56">
        <v>20.306999999999999</v>
      </c>
      <c r="H56">
        <v>20.399999999999999</v>
      </c>
      <c r="I56">
        <v>20.818999999999999</v>
      </c>
      <c r="J56">
        <v>21.603999999999999</v>
      </c>
      <c r="K56">
        <v>22.431999999999999</v>
      </c>
      <c r="L56">
        <v>22.983000000000001</v>
      </c>
      <c r="M56">
        <v>23.033000000000001</v>
      </c>
      <c r="N56">
        <v>24.774999999999999</v>
      </c>
      <c r="O56">
        <v>26.231000000000002</v>
      </c>
      <c r="P56">
        <v>26.738</v>
      </c>
    </row>
    <row r="57" spans="1:16" x14ac:dyDescent="0.25">
      <c r="A57" t="s">
        <v>23</v>
      </c>
      <c r="B57">
        <v>3.1</v>
      </c>
      <c r="C57">
        <v>3.6880000000000002</v>
      </c>
      <c r="D57">
        <v>3.7679999999999998</v>
      </c>
      <c r="E57">
        <v>4.0019999999999998</v>
      </c>
      <c r="F57">
        <v>4.9249999999999998</v>
      </c>
      <c r="G57">
        <v>5.2779999999999996</v>
      </c>
      <c r="H57">
        <v>5.1920000000000002</v>
      </c>
      <c r="I57">
        <v>5.75</v>
      </c>
      <c r="J57">
        <v>6.16</v>
      </c>
      <c r="K57">
        <v>7.2169999999999996</v>
      </c>
      <c r="L57">
        <v>8.0530000000000008</v>
      </c>
      <c r="M57">
        <v>8.0709999999999997</v>
      </c>
      <c r="N57">
        <v>9.1920000000000002</v>
      </c>
      <c r="O57">
        <v>10.359</v>
      </c>
      <c r="P57">
        <v>11.273999999999999</v>
      </c>
    </row>
    <row r="58" spans="1:16" x14ac:dyDescent="0.25">
      <c r="A58" t="s">
        <v>24</v>
      </c>
      <c r="B58">
        <v>11.811999999999999</v>
      </c>
      <c r="C58">
        <v>13.24</v>
      </c>
      <c r="D58">
        <v>13.497</v>
      </c>
      <c r="E58">
        <v>14.265000000000001</v>
      </c>
      <c r="F58">
        <v>14.237</v>
      </c>
      <c r="G58">
        <v>14.795</v>
      </c>
      <c r="H58">
        <v>14.919</v>
      </c>
      <c r="I58">
        <v>14.779</v>
      </c>
      <c r="J58">
        <v>21.472999999999999</v>
      </c>
      <c r="K58">
        <v>22.004999999999999</v>
      </c>
      <c r="L58">
        <v>22.143000000000001</v>
      </c>
      <c r="M58">
        <v>20.978000000000002</v>
      </c>
      <c r="N58">
        <v>22.094999999999999</v>
      </c>
      <c r="O58">
        <v>20.61</v>
      </c>
      <c r="P58">
        <v>21.286999999999999</v>
      </c>
    </row>
    <row r="59" spans="1:16" ht="15.75" thickBot="1" x14ac:dyDescent="0.3">
      <c r="A59" s="49" t="s">
        <v>25</v>
      </c>
      <c r="B59" s="49">
        <v>23.196000000000002</v>
      </c>
      <c r="C59" s="49">
        <v>21.088999999999999</v>
      </c>
      <c r="D59" s="49">
        <v>23.204999999999998</v>
      </c>
      <c r="E59" s="49">
        <v>25.145</v>
      </c>
      <c r="F59" s="49">
        <v>28.844000000000001</v>
      </c>
      <c r="G59" s="49">
        <v>26.928999999999998</v>
      </c>
      <c r="H59" s="49">
        <v>25.079000000000001</v>
      </c>
      <c r="I59" s="49">
        <v>24.896000000000001</v>
      </c>
      <c r="J59" s="49">
        <v>24.294</v>
      </c>
      <c r="K59" s="49">
        <v>26.648</v>
      </c>
      <c r="L59" s="49">
        <v>35.68</v>
      </c>
      <c r="M59" s="49">
        <v>35.401000000000003</v>
      </c>
      <c r="N59" s="49">
        <v>34.732999999999997</v>
      </c>
      <c r="O59" s="49">
        <v>35.880000000000003</v>
      </c>
      <c r="P59" s="49">
        <v>37.234999999999999</v>
      </c>
    </row>
    <row r="61" spans="1:16" x14ac:dyDescent="0.25">
      <c r="A61" t="s">
        <v>28</v>
      </c>
    </row>
    <row r="62" spans="1:16" x14ac:dyDescent="0.25">
      <c r="A62" t="s">
        <v>404</v>
      </c>
    </row>
    <row r="67" spans="1:9" x14ac:dyDescent="0.25">
      <c r="A67" s="29" t="s">
        <v>34</v>
      </c>
    </row>
    <row r="68" spans="1:9" x14ac:dyDescent="0.25">
      <c r="A68" s="30" t="s">
        <v>405</v>
      </c>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sheetData>
  <mergeCells count="11">
    <mergeCell ref="A12:E12"/>
    <mergeCell ref="B13:E13"/>
    <mergeCell ref="B14:E14"/>
    <mergeCell ref="B15:E15"/>
    <mergeCell ref="A68:I71"/>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30B"/>
  </sheetPr>
  <dimension ref="A1:P70"/>
  <sheetViews>
    <sheetView workbookViewId="0">
      <selection activeCell="J1" sqref="J1"/>
    </sheetView>
  </sheetViews>
  <sheetFormatPr defaultRowHeight="15" x14ac:dyDescent="0.25"/>
  <cols>
    <col min="1" max="1" width="15.7109375" customWidth="1"/>
  </cols>
  <sheetData>
    <row r="1" spans="1:5" ht="23.25" x14ac:dyDescent="0.35">
      <c r="A1" s="48" t="s">
        <v>363</v>
      </c>
    </row>
    <row r="2" spans="1:5" x14ac:dyDescent="0.25">
      <c r="A2" s="4" t="str">
        <f>HYPERLINK("#CONTENTS!A1", "CONTENTS")</f>
        <v>CONTENTS</v>
      </c>
    </row>
    <row r="5" spans="1:5" x14ac:dyDescent="0.25">
      <c r="A5" s="5" t="s">
        <v>1</v>
      </c>
      <c r="B5" s="6"/>
      <c r="C5" s="6"/>
      <c r="D5" s="6"/>
      <c r="E5" s="7"/>
    </row>
    <row r="6" spans="1:5" ht="30" customHeight="1" x14ac:dyDescent="0.25">
      <c r="A6" s="11" t="s">
        <v>2</v>
      </c>
      <c r="B6" s="8" t="s">
        <v>406</v>
      </c>
      <c r="C6" s="8"/>
      <c r="D6" s="8"/>
      <c r="E6" s="8"/>
    </row>
    <row r="7" spans="1:5" x14ac:dyDescent="0.25">
      <c r="A7" s="12" t="s">
        <v>4</v>
      </c>
      <c r="B7" s="9" t="s">
        <v>407</v>
      </c>
      <c r="C7" s="9"/>
      <c r="D7" s="9"/>
      <c r="E7" s="9"/>
    </row>
    <row r="8" spans="1:5" x14ac:dyDescent="0.25">
      <c r="A8" s="12" t="s">
        <v>6</v>
      </c>
      <c r="B8" s="10" t="s">
        <v>408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409</v>
      </c>
    </row>
    <row r="20" spans="1:16" x14ac:dyDescent="0.25">
      <c r="A20" s="22" t="s">
        <v>410</v>
      </c>
    </row>
    <row r="22" spans="1:16"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row>
    <row r="23" spans="1:16" x14ac:dyDescent="0.25">
      <c r="A23" t="s">
        <v>21</v>
      </c>
      <c r="B23">
        <v>55.746000000000002</v>
      </c>
      <c r="C23">
        <v>56.332000000000001</v>
      </c>
      <c r="D23">
        <v>54.881999999999998</v>
      </c>
      <c r="E23">
        <v>53.898000000000003</v>
      </c>
      <c r="F23">
        <v>54.401000000000003</v>
      </c>
      <c r="G23">
        <v>56</v>
      </c>
      <c r="H23">
        <v>56.121000000000002</v>
      </c>
      <c r="I23">
        <v>57.494</v>
      </c>
      <c r="J23">
        <v>58.110999999999997</v>
      </c>
      <c r="K23">
        <v>60.488999999999997</v>
      </c>
      <c r="L23">
        <v>57.457999999999998</v>
      </c>
      <c r="M23">
        <v>55.500999999999998</v>
      </c>
      <c r="N23">
        <v>62.512</v>
      </c>
      <c r="O23">
        <v>58.347000000000001</v>
      </c>
      <c r="P23">
        <v>57.179000000000002</v>
      </c>
    </row>
    <row r="24" spans="1:16" x14ac:dyDescent="0.25">
      <c r="A24" t="s">
        <v>23</v>
      </c>
      <c r="B24">
        <v>28.279</v>
      </c>
      <c r="C24">
        <v>29.356999999999999</v>
      </c>
      <c r="D24">
        <v>30.635000000000002</v>
      </c>
      <c r="E24">
        <v>23.738</v>
      </c>
      <c r="F24">
        <v>30.948</v>
      </c>
      <c r="G24">
        <v>48.372</v>
      </c>
      <c r="H24">
        <v>45.874000000000002</v>
      </c>
      <c r="I24">
        <v>51.698999999999998</v>
      </c>
      <c r="J24">
        <v>59.517000000000003</v>
      </c>
      <c r="K24">
        <v>64.304000000000002</v>
      </c>
      <c r="L24">
        <v>68.022999999999996</v>
      </c>
      <c r="M24">
        <v>58.451000000000001</v>
      </c>
      <c r="N24">
        <v>80.236000000000004</v>
      </c>
      <c r="O24">
        <v>70.403999999999996</v>
      </c>
      <c r="P24">
        <v>69.268000000000001</v>
      </c>
    </row>
    <row r="25" spans="1:16" x14ac:dyDescent="0.25">
      <c r="A25" t="s">
        <v>24</v>
      </c>
      <c r="B25">
        <v>31.568999999999999</v>
      </c>
      <c r="C25">
        <v>34.020000000000003</v>
      </c>
      <c r="D25">
        <v>31.628</v>
      </c>
      <c r="E25">
        <v>26.254000000000001</v>
      </c>
      <c r="F25">
        <v>29.414999999999999</v>
      </c>
      <c r="G25">
        <v>29.847999999999999</v>
      </c>
      <c r="H25">
        <v>30.76</v>
      </c>
      <c r="I25">
        <v>38.268999999999998</v>
      </c>
      <c r="J25">
        <v>43.505000000000003</v>
      </c>
      <c r="K25">
        <v>45.237000000000002</v>
      </c>
      <c r="L25">
        <v>42.768000000000001</v>
      </c>
      <c r="M25">
        <v>40.463999999999999</v>
      </c>
      <c r="N25">
        <v>46.109000000000002</v>
      </c>
      <c r="O25">
        <v>48.058999999999997</v>
      </c>
      <c r="P25">
        <v>45.668999999999997</v>
      </c>
    </row>
    <row r="26" spans="1:16" ht="15.75" thickBot="1" x14ac:dyDescent="0.3">
      <c r="A26" s="49" t="s">
        <v>25</v>
      </c>
      <c r="B26" s="49">
        <v>33.515999999999998</v>
      </c>
      <c r="C26" s="49">
        <v>30.445</v>
      </c>
      <c r="D26" s="49">
        <v>27.94</v>
      </c>
      <c r="E26" s="49">
        <v>24.094000000000001</v>
      </c>
      <c r="F26" s="49">
        <v>27.937000000000001</v>
      </c>
      <c r="G26" s="49">
        <v>27.693000000000001</v>
      </c>
      <c r="H26" s="49">
        <v>29.725999999999999</v>
      </c>
      <c r="I26" s="49">
        <v>33.814999999999998</v>
      </c>
      <c r="J26" s="49">
        <v>34.64</v>
      </c>
      <c r="K26" s="49">
        <v>35.618000000000002</v>
      </c>
      <c r="L26" s="49">
        <v>30.030999999999999</v>
      </c>
      <c r="M26" s="49">
        <v>34.792000000000002</v>
      </c>
      <c r="N26" s="49">
        <v>44.912999999999997</v>
      </c>
      <c r="O26" s="49">
        <v>41.947000000000003</v>
      </c>
      <c r="P26" s="49">
        <v>40.792999999999999</v>
      </c>
    </row>
    <row r="30" spans="1:16" x14ac:dyDescent="0.25">
      <c r="A30" s="2" t="s">
        <v>409</v>
      </c>
    </row>
    <row r="31" spans="1:16" x14ac:dyDescent="0.25">
      <c r="A31" s="22" t="s">
        <v>411</v>
      </c>
    </row>
    <row r="33" spans="1:16"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row>
    <row r="34" spans="1:16" x14ac:dyDescent="0.25">
      <c r="A34" t="s">
        <v>21</v>
      </c>
      <c r="B34">
        <v>38.234999999999999</v>
      </c>
      <c r="C34">
        <v>40.420999999999999</v>
      </c>
      <c r="D34">
        <v>39.847000000000001</v>
      </c>
      <c r="E34">
        <v>39.039000000000001</v>
      </c>
      <c r="F34">
        <v>41.49</v>
      </c>
      <c r="G34">
        <v>40.997</v>
      </c>
      <c r="H34">
        <v>41.1</v>
      </c>
      <c r="I34">
        <v>43.244</v>
      </c>
      <c r="J34">
        <v>43.783000000000001</v>
      </c>
      <c r="K34">
        <v>43.308</v>
      </c>
      <c r="L34">
        <v>35.807000000000002</v>
      </c>
      <c r="M34">
        <v>37.231000000000002</v>
      </c>
      <c r="N34">
        <v>45.893000000000001</v>
      </c>
      <c r="O34">
        <v>40.6</v>
      </c>
      <c r="P34">
        <v>34.17</v>
      </c>
    </row>
    <row r="35" spans="1:16" x14ac:dyDescent="0.25">
      <c r="A35" t="s">
        <v>23</v>
      </c>
      <c r="B35">
        <v>101.38</v>
      </c>
      <c r="C35">
        <v>100.911</v>
      </c>
      <c r="D35">
        <v>98.932000000000002</v>
      </c>
      <c r="E35">
        <v>97.603999999999999</v>
      </c>
      <c r="F35">
        <v>102.58499999999999</v>
      </c>
      <c r="G35">
        <v>96.56</v>
      </c>
      <c r="H35">
        <v>99.554000000000002</v>
      </c>
      <c r="I35">
        <v>100.79300000000001</v>
      </c>
      <c r="J35">
        <v>99.816000000000003</v>
      </c>
      <c r="K35">
        <v>102.148</v>
      </c>
      <c r="L35">
        <v>91.911000000000001</v>
      </c>
      <c r="M35">
        <v>99.584000000000003</v>
      </c>
      <c r="N35">
        <v>102.142</v>
      </c>
      <c r="O35">
        <v>102.36499999999999</v>
      </c>
      <c r="P35">
        <v>97.072000000000003</v>
      </c>
    </row>
    <row r="36" spans="1:16" x14ac:dyDescent="0.25">
      <c r="A36" t="s">
        <v>24</v>
      </c>
      <c r="B36">
        <v>-4.9640000000000004</v>
      </c>
      <c r="C36">
        <v>-0.999</v>
      </c>
      <c r="D36">
        <v>-6.4370000000000003</v>
      </c>
      <c r="E36">
        <v>-10.173</v>
      </c>
      <c r="F36">
        <v>-8.5649999999999995</v>
      </c>
      <c r="G36">
        <v>-11.436</v>
      </c>
      <c r="H36">
        <v>-11.704000000000001</v>
      </c>
      <c r="I36">
        <v>-2.9630000000000001</v>
      </c>
      <c r="J36">
        <v>8.2270000000000003</v>
      </c>
      <c r="K36">
        <v>6.0179999999999998</v>
      </c>
      <c r="L36">
        <v>0.33400000000000002</v>
      </c>
      <c r="M36">
        <v>-3.613</v>
      </c>
      <c r="N36">
        <v>7.9640000000000004</v>
      </c>
      <c r="O36">
        <v>5.0140000000000002</v>
      </c>
      <c r="P36">
        <v>-6.899</v>
      </c>
    </row>
    <row r="37" spans="1:16" ht="15.75" thickBot="1" x14ac:dyDescent="0.3">
      <c r="A37" s="49" t="s">
        <v>25</v>
      </c>
      <c r="B37" s="49">
        <v>9.3640000000000008</v>
      </c>
      <c r="C37" s="49">
        <v>9.0670000000000002</v>
      </c>
      <c r="D37" s="49">
        <v>5.31</v>
      </c>
      <c r="E37" s="49">
        <v>3.472</v>
      </c>
      <c r="F37" s="49">
        <v>7.4969999999999999</v>
      </c>
      <c r="G37" s="49">
        <v>8.0350000000000001</v>
      </c>
      <c r="H37" s="49">
        <v>7.89</v>
      </c>
      <c r="I37" s="49">
        <v>8.5060000000000002</v>
      </c>
      <c r="J37" s="49">
        <v>10.113</v>
      </c>
      <c r="K37" s="49">
        <v>10.465999999999999</v>
      </c>
      <c r="L37" s="49">
        <v>6.5110000000000001</v>
      </c>
      <c r="M37" s="49">
        <v>9.5289999999999999</v>
      </c>
      <c r="N37" s="49">
        <v>13.827</v>
      </c>
      <c r="O37" s="49">
        <v>19.652999999999999</v>
      </c>
      <c r="P37" s="49">
        <v>15.186</v>
      </c>
    </row>
    <row r="41" spans="1:16" x14ac:dyDescent="0.25">
      <c r="A41" s="2" t="s">
        <v>409</v>
      </c>
    </row>
    <row r="42" spans="1:16" x14ac:dyDescent="0.25">
      <c r="A42" s="22" t="s">
        <v>412</v>
      </c>
    </row>
    <row r="44" spans="1:16" ht="15.75" thickBot="1" x14ac:dyDescent="0.3">
      <c r="A44" s="49"/>
      <c r="B44" s="49">
        <v>2010</v>
      </c>
      <c r="C44" s="49">
        <v>2011</v>
      </c>
      <c r="D44" s="49">
        <v>2012</v>
      </c>
      <c r="E44" s="49">
        <v>2013</v>
      </c>
      <c r="F44" s="49">
        <v>2014</v>
      </c>
      <c r="G44" s="49">
        <v>2015</v>
      </c>
      <c r="H44" s="49">
        <v>2016</v>
      </c>
      <c r="I44" s="49">
        <v>2017</v>
      </c>
      <c r="J44" s="49">
        <v>2018</v>
      </c>
      <c r="K44" s="49">
        <v>2019</v>
      </c>
      <c r="L44" s="49">
        <v>2020</v>
      </c>
      <c r="M44" s="49">
        <v>2021</v>
      </c>
      <c r="N44" s="49">
        <v>2022</v>
      </c>
      <c r="O44" s="49">
        <v>2023</v>
      </c>
      <c r="P44" s="49">
        <v>2024</v>
      </c>
    </row>
    <row r="45" spans="1:16" x14ac:dyDescent="0.25">
      <c r="A45" t="s">
        <v>21</v>
      </c>
      <c r="B45">
        <v>93.965999999999994</v>
      </c>
      <c r="C45">
        <v>93.331000000000003</v>
      </c>
      <c r="D45">
        <v>93.852000000000004</v>
      </c>
      <c r="E45">
        <v>94.319000000000003</v>
      </c>
      <c r="F45">
        <v>94.082999999999998</v>
      </c>
      <c r="G45">
        <v>96.706999999999994</v>
      </c>
      <c r="H45">
        <v>94.71</v>
      </c>
      <c r="I45">
        <v>93.731999999999999</v>
      </c>
      <c r="J45">
        <v>94.528000000000006</v>
      </c>
      <c r="K45">
        <v>96.724000000000004</v>
      </c>
      <c r="L45">
        <v>96.795000000000002</v>
      </c>
      <c r="M45">
        <v>91.697999999999993</v>
      </c>
      <c r="N45">
        <v>97.77</v>
      </c>
      <c r="O45">
        <v>94.905000000000001</v>
      </c>
      <c r="P45">
        <v>96.594999999999999</v>
      </c>
    </row>
    <row r="46" spans="1:16" x14ac:dyDescent="0.25">
      <c r="A46" t="s">
        <v>23</v>
      </c>
      <c r="B46">
        <v>94.221999999999994</v>
      </c>
      <c r="C46">
        <v>92.251000000000005</v>
      </c>
      <c r="D46">
        <v>97.903000000000006</v>
      </c>
      <c r="E46">
        <v>95.284000000000006</v>
      </c>
      <c r="F46">
        <v>91.346999999999994</v>
      </c>
      <c r="G46">
        <v>101.315</v>
      </c>
      <c r="H46">
        <v>95.150999999999996</v>
      </c>
      <c r="I46">
        <v>90.341999999999999</v>
      </c>
      <c r="J46">
        <v>93.954999999999998</v>
      </c>
      <c r="K46">
        <v>101.001</v>
      </c>
      <c r="L46">
        <v>100.42700000000001</v>
      </c>
      <c r="M46">
        <v>85.674999999999997</v>
      </c>
      <c r="N46">
        <v>107.43300000000001</v>
      </c>
      <c r="O46">
        <v>92.659000000000006</v>
      </c>
      <c r="P46">
        <v>98.444000000000003</v>
      </c>
    </row>
    <row r="47" spans="1:16" x14ac:dyDescent="0.25">
      <c r="A47" t="s">
        <v>24</v>
      </c>
      <c r="B47">
        <v>98.203000000000003</v>
      </c>
      <c r="C47">
        <v>96.828999999999994</v>
      </c>
      <c r="D47">
        <v>96.625</v>
      </c>
      <c r="E47">
        <v>93.539000000000001</v>
      </c>
      <c r="F47">
        <v>95.450999999999993</v>
      </c>
      <c r="G47">
        <v>99.497</v>
      </c>
      <c r="H47">
        <v>94.956999999999994</v>
      </c>
      <c r="I47">
        <v>98.597999999999999</v>
      </c>
      <c r="J47">
        <v>98.77</v>
      </c>
      <c r="K47">
        <v>97.332999999999998</v>
      </c>
      <c r="L47">
        <v>96.861000000000004</v>
      </c>
      <c r="M47">
        <v>96.393000000000001</v>
      </c>
      <c r="N47">
        <v>98.358999999999995</v>
      </c>
      <c r="O47">
        <v>96.825000000000003</v>
      </c>
      <c r="P47">
        <v>100.069</v>
      </c>
    </row>
    <row r="48" spans="1:16" ht="15.75" thickBot="1" x14ac:dyDescent="0.3">
      <c r="A48" s="49" t="s">
        <v>25</v>
      </c>
      <c r="B48" s="49">
        <v>74.811999999999998</v>
      </c>
      <c r="C48" s="49">
        <v>72.638999999999996</v>
      </c>
      <c r="D48" s="49">
        <v>65.435000000000002</v>
      </c>
      <c r="E48" s="49">
        <v>60.723999999999997</v>
      </c>
      <c r="F48" s="49">
        <v>61.704000000000001</v>
      </c>
      <c r="G48" s="49">
        <v>64.099999999999994</v>
      </c>
      <c r="H48" s="49">
        <v>72.512</v>
      </c>
      <c r="I48" s="49">
        <v>75.405000000000001</v>
      </c>
      <c r="J48" s="49">
        <v>76.100999999999999</v>
      </c>
      <c r="K48" s="49">
        <v>75.677999999999997</v>
      </c>
      <c r="L48" s="49">
        <v>76.503</v>
      </c>
      <c r="M48" s="49">
        <v>75.284999999999997</v>
      </c>
      <c r="N48" s="49">
        <v>85.054000000000002</v>
      </c>
      <c r="O48" s="49">
        <v>79.944000000000003</v>
      </c>
      <c r="P48" s="49">
        <v>80.343000000000004</v>
      </c>
    </row>
    <row r="52" spans="1:16" x14ac:dyDescent="0.25">
      <c r="A52" s="2" t="s">
        <v>409</v>
      </c>
    </row>
    <row r="53" spans="1:16" x14ac:dyDescent="0.25">
      <c r="A53" s="22" t="s">
        <v>413</v>
      </c>
    </row>
    <row r="55" spans="1:16" ht="15.75" thickBot="1" x14ac:dyDescent="0.3">
      <c r="A55" s="49"/>
      <c r="B55" s="49">
        <v>2010</v>
      </c>
      <c r="C55" s="49">
        <v>2011</v>
      </c>
      <c r="D55" s="49">
        <v>2012</v>
      </c>
      <c r="E55" s="49">
        <v>2013</v>
      </c>
      <c r="F55" s="49">
        <v>2014</v>
      </c>
      <c r="G55" s="49">
        <v>2015</v>
      </c>
      <c r="H55" s="49">
        <v>2016</v>
      </c>
      <c r="I55" s="49">
        <v>2017</v>
      </c>
      <c r="J55" s="49">
        <v>2018</v>
      </c>
      <c r="K55" s="49">
        <v>2019</v>
      </c>
      <c r="L55" s="49">
        <v>2020</v>
      </c>
      <c r="M55" s="49">
        <v>2021</v>
      </c>
      <c r="N55" s="49">
        <v>2022</v>
      </c>
      <c r="O55" s="49">
        <v>2023</v>
      </c>
      <c r="P55" s="49">
        <v>2024</v>
      </c>
    </row>
    <row r="56" spans="1:16" x14ac:dyDescent="0.25">
      <c r="A56" t="s">
        <v>21</v>
      </c>
      <c r="B56">
        <v>67.763000000000005</v>
      </c>
      <c r="C56">
        <v>71.625</v>
      </c>
      <c r="D56">
        <v>69.242999999999995</v>
      </c>
      <c r="E56">
        <v>68.278999999999996</v>
      </c>
      <c r="F56">
        <v>71.912999999999997</v>
      </c>
      <c r="G56">
        <v>74.491</v>
      </c>
      <c r="H56">
        <v>75.691000000000003</v>
      </c>
      <c r="I56">
        <v>80.159000000000006</v>
      </c>
      <c r="J56">
        <v>83.247</v>
      </c>
      <c r="K56">
        <v>89.659000000000006</v>
      </c>
      <c r="L56">
        <v>83.591999999999999</v>
      </c>
      <c r="M56">
        <v>83.635999999999996</v>
      </c>
      <c r="N56">
        <v>97.590999999999994</v>
      </c>
      <c r="O56">
        <v>89.97</v>
      </c>
      <c r="P56">
        <v>84.980999999999995</v>
      </c>
    </row>
    <row r="57" spans="1:16" x14ac:dyDescent="0.25">
      <c r="A57" t="s">
        <v>23</v>
      </c>
      <c r="B57">
        <v>-60.423000000000002</v>
      </c>
      <c r="C57">
        <v>-68.143000000000001</v>
      </c>
      <c r="D57">
        <v>-75.97</v>
      </c>
      <c r="E57">
        <v>-86.935000000000002</v>
      </c>
      <c r="F57">
        <v>-74.846000000000004</v>
      </c>
      <c r="G57">
        <v>-36.649000000000001</v>
      </c>
      <c r="H57">
        <v>-32.786000000000001</v>
      </c>
      <c r="I57">
        <v>-4.3620000000000001</v>
      </c>
      <c r="J57">
        <v>14.89</v>
      </c>
      <c r="K57">
        <v>26.273</v>
      </c>
      <c r="L57">
        <v>45.043999999999997</v>
      </c>
      <c r="M57">
        <v>33.686</v>
      </c>
      <c r="N57">
        <v>64.613</v>
      </c>
      <c r="O57">
        <v>65.244</v>
      </c>
      <c r="P57">
        <v>56.484000000000002</v>
      </c>
    </row>
    <row r="58" spans="1:16" x14ac:dyDescent="0.25">
      <c r="A58" t="s">
        <v>24</v>
      </c>
      <c r="B58">
        <v>69.305000000000007</v>
      </c>
      <c r="C58">
        <v>75.096999999999994</v>
      </c>
      <c r="D58">
        <v>73.396000000000001</v>
      </c>
      <c r="E58">
        <v>74.201999999999998</v>
      </c>
      <c r="F58">
        <v>71.971000000000004</v>
      </c>
      <c r="G58">
        <v>72.206000000000003</v>
      </c>
      <c r="H58">
        <v>78.378</v>
      </c>
      <c r="I58">
        <v>77.772000000000006</v>
      </c>
      <c r="J58">
        <v>77.602000000000004</v>
      </c>
      <c r="K58">
        <v>82.37</v>
      </c>
      <c r="L58">
        <v>78.251999999999995</v>
      </c>
      <c r="M58">
        <v>83.566000000000003</v>
      </c>
      <c r="N58">
        <v>81.224000000000004</v>
      </c>
      <c r="O58">
        <v>81.307000000000002</v>
      </c>
      <c r="P58">
        <v>78.67</v>
      </c>
    </row>
    <row r="59" spans="1:16" ht="15.75" thickBot="1" x14ac:dyDescent="0.3">
      <c r="A59" s="49" t="s">
        <v>25</v>
      </c>
      <c r="B59" s="49">
        <v>84.540999999999997</v>
      </c>
      <c r="C59" s="49">
        <v>73.135999999999996</v>
      </c>
      <c r="D59" s="49">
        <v>84.936999999999998</v>
      </c>
      <c r="E59" s="49">
        <v>80.519000000000005</v>
      </c>
      <c r="F59" s="49">
        <v>69.021000000000001</v>
      </c>
      <c r="G59" s="49">
        <v>79.165000000000006</v>
      </c>
      <c r="H59" s="49">
        <v>75.578999999999994</v>
      </c>
      <c r="I59" s="49">
        <v>82.087000000000003</v>
      </c>
      <c r="J59" s="49">
        <v>82.108000000000004</v>
      </c>
      <c r="K59" s="49">
        <v>90.387</v>
      </c>
      <c r="L59" s="49">
        <v>79.643000000000001</v>
      </c>
      <c r="M59" s="49">
        <v>78.646000000000001</v>
      </c>
      <c r="N59" s="49">
        <v>102.128</v>
      </c>
      <c r="O59" s="49">
        <v>93.89</v>
      </c>
      <c r="P59" s="49">
        <v>88.245000000000005</v>
      </c>
    </row>
    <row r="61" spans="1:16" x14ac:dyDescent="0.25">
      <c r="A61" t="s">
        <v>28</v>
      </c>
    </row>
    <row r="62" spans="1:16" x14ac:dyDescent="0.25">
      <c r="A62" t="s">
        <v>414</v>
      </c>
    </row>
    <row r="67" spans="1:9" x14ac:dyDescent="0.25">
      <c r="A67" s="29" t="s">
        <v>34</v>
      </c>
    </row>
    <row r="68" spans="1:9" x14ac:dyDescent="0.25">
      <c r="A68" s="30" t="s">
        <v>415</v>
      </c>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sheetData>
  <mergeCells count="11">
    <mergeCell ref="A12:C12"/>
    <mergeCell ref="B13:C13"/>
    <mergeCell ref="B14:C14"/>
    <mergeCell ref="B15:C15"/>
    <mergeCell ref="A68:I7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CC30B"/>
  </sheetPr>
  <dimension ref="A1:Q67"/>
  <sheetViews>
    <sheetView workbookViewId="0">
      <selection activeCell="J1" sqref="J1"/>
    </sheetView>
  </sheetViews>
  <sheetFormatPr defaultRowHeight="15" x14ac:dyDescent="0.25"/>
  <cols>
    <col min="1" max="1" width="15.7109375" customWidth="1"/>
  </cols>
  <sheetData>
    <row r="1" spans="1:6" ht="23.25" x14ac:dyDescent="0.35">
      <c r="A1" s="48" t="s">
        <v>363</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416</v>
      </c>
      <c r="C6" s="8"/>
      <c r="D6" s="8"/>
      <c r="E6" s="8"/>
      <c r="F6" s="8"/>
    </row>
    <row r="7" spans="1:6" x14ac:dyDescent="0.25">
      <c r="A7" s="12" t="s">
        <v>4</v>
      </c>
      <c r="B7" s="9" t="s">
        <v>417</v>
      </c>
      <c r="C7" s="9"/>
      <c r="D7" s="9"/>
      <c r="E7" s="9"/>
      <c r="F7" s="9"/>
    </row>
    <row r="8" spans="1:6" x14ac:dyDescent="0.25">
      <c r="A8" s="12" t="s">
        <v>6</v>
      </c>
      <c r="B8" s="10" t="s">
        <v>418</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7" x14ac:dyDescent="0.25">
      <c r="A19" s="2" t="s">
        <v>419</v>
      </c>
    </row>
    <row r="20" spans="1:17" x14ac:dyDescent="0.25">
      <c r="A20" s="32" t="s">
        <v>420</v>
      </c>
    </row>
    <row r="22" spans="1:17" ht="15.75" thickBot="1" x14ac:dyDescent="0.3">
      <c r="A22" s="49"/>
      <c r="B22" s="49">
        <v>2010</v>
      </c>
      <c r="C22" s="49">
        <v>2011</v>
      </c>
      <c r="D22" s="49">
        <v>2012</v>
      </c>
      <c r="E22" s="49">
        <v>2013</v>
      </c>
      <c r="F22" s="49">
        <v>2014</v>
      </c>
      <c r="G22" s="49">
        <v>2015</v>
      </c>
      <c r="H22" s="49">
        <v>2016</v>
      </c>
      <c r="I22" s="49">
        <v>2017</v>
      </c>
      <c r="J22" s="49">
        <v>2018</v>
      </c>
      <c r="K22" s="49">
        <v>2019</v>
      </c>
      <c r="L22" s="49">
        <v>2020</v>
      </c>
      <c r="M22" s="49">
        <v>2021</v>
      </c>
      <c r="N22" s="49">
        <v>2022</v>
      </c>
      <c r="O22" s="49">
        <v>2023</v>
      </c>
      <c r="P22" s="49">
        <v>2024</v>
      </c>
      <c r="Q22" s="49">
        <v>2025</v>
      </c>
    </row>
    <row r="23" spans="1:17" x14ac:dyDescent="0.25">
      <c r="A23" t="s">
        <v>21</v>
      </c>
      <c r="B23">
        <v>9.9</v>
      </c>
      <c r="C23">
        <v>10.3</v>
      </c>
      <c r="D23">
        <v>11.2</v>
      </c>
      <c r="E23">
        <v>10.8</v>
      </c>
      <c r="F23">
        <v>10.4</v>
      </c>
      <c r="G23">
        <v>9.6</v>
      </c>
      <c r="H23">
        <v>9</v>
      </c>
      <c r="I23">
        <v>8.1</v>
      </c>
      <c r="J23">
        <v>7.6</v>
      </c>
      <c r="K23">
        <v>6.9</v>
      </c>
      <c r="L23">
        <v>7.5</v>
      </c>
      <c r="M23">
        <v>6.9</v>
      </c>
      <c r="N23">
        <v>9.3000000000000007</v>
      </c>
      <c r="O23">
        <v>10.6</v>
      </c>
      <c r="P23">
        <v>9.1999999999999993</v>
      </c>
      <c r="Q23" s="26" t="s">
        <v>22</v>
      </c>
    </row>
    <row r="24" spans="1:17" x14ac:dyDescent="0.25">
      <c r="A24" t="s">
        <v>23</v>
      </c>
      <c r="B24">
        <v>2.2999999999999998</v>
      </c>
      <c r="C24">
        <v>1.6</v>
      </c>
      <c r="D24">
        <v>2.2000000000000002</v>
      </c>
      <c r="E24">
        <v>2.9</v>
      </c>
      <c r="F24">
        <v>2.6</v>
      </c>
      <c r="G24">
        <v>2.9</v>
      </c>
      <c r="H24">
        <v>2.6</v>
      </c>
      <c r="I24">
        <v>2.4</v>
      </c>
      <c r="J24">
        <v>2.2000000000000002</v>
      </c>
      <c r="K24">
        <v>3</v>
      </c>
      <c r="L24">
        <v>2.4</v>
      </c>
      <c r="M24">
        <v>2.4</v>
      </c>
      <c r="N24">
        <v>5.3</v>
      </c>
      <c r="O24">
        <v>7.1</v>
      </c>
      <c r="P24">
        <v>7.1</v>
      </c>
      <c r="Q24">
        <v>6.6</v>
      </c>
    </row>
    <row r="25" spans="1:17" x14ac:dyDescent="0.25">
      <c r="A25" t="s">
        <v>24</v>
      </c>
      <c r="B25">
        <v>14.8</v>
      </c>
      <c r="C25">
        <v>13.6</v>
      </c>
      <c r="D25">
        <v>13.2</v>
      </c>
      <c r="E25">
        <v>11.4</v>
      </c>
      <c r="F25">
        <v>9</v>
      </c>
      <c r="G25">
        <v>7.5</v>
      </c>
      <c r="H25">
        <v>7.1</v>
      </c>
      <c r="I25">
        <v>6</v>
      </c>
      <c r="J25">
        <v>5.0999999999999996</v>
      </c>
      <c r="K25">
        <v>4.2</v>
      </c>
      <c r="L25">
        <v>3.2</v>
      </c>
      <c r="M25">
        <v>3.2</v>
      </c>
      <c r="N25">
        <v>4.9000000000000004</v>
      </c>
      <c r="O25">
        <v>4.7</v>
      </c>
      <c r="P25">
        <v>3.3</v>
      </c>
      <c r="Q25">
        <v>3.2</v>
      </c>
    </row>
    <row r="26" spans="1:17" ht="15.75" thickBot="1" x14ac:dyDescent="0.3">
      <c r="A26" s="49" t="s">
        <v>25</v>
      </c>
      <c r="B26" s="50" t="s">
        <v>22</v>
      </c>
      <c r="C26" s="50" t="s">
        <v>22</v>
      </c>
      <c r="D26" s="50" t="s">
        <v>22</v>
      </c>
      <c r="E26" s="49">
        <v>18.3</v>
      </c>
      <c r="F26" s="49">
        <v>17.100000000000001</v>
      </c>
      <c r="G26" s="49">
        <v>15.2</v>
      </c>
      <c r="H26" s="49">
        <v>13.3</v>
      </c>
      <c r="I26" s="49">
        <v>13.1</v>
      </c>
      <c r="J26" s="49">
        <v>10</v>
      </c>
      <c r="K26" s="49">
        <v>10.4</v>
      </c>
      <c r="L26" s="49">
        <v>10.199999999999999</v>
      </c>
      <c r="M26" s="49">
        <v>9.8000000000000007</v>
      </c>
      <c r="N26" s="49">
        <v>9.8000000000000007</v>
      </c>
      <c r="O26" s="49">
        <v>9.4</v>
      </c>
      <c r="P26" s="49">
        <v>9.3000000000000007</v>
      </c>
      <c r="Q26" s="50" t="s">
        <v>22</v>
      </c>
    </row>
    <row r="30" spans="1:17" x14ac:dyDescent="0.25">
      <c r="A30" s="2" t="s">
        <v>419</v>
      </c>
    </row>
    <row r="31" spans="1:17" x14ac:dyDescent="0.25">
      <c r="A31" s="32" t="s">
        <v>421</v>
      </c>
    </row>
    <row r="33" spans="1:17" ht="15.75" thickBot="1" x14ac:dyDescent="0.3">
      <c r="A33" s="49"/>
      <c r="B33" s="49">
        <v>2010</v>
      </c>
      <c r="C33" s="49">
        <v>2011</v>
      </c>
      <c r="D33" s="49">
        <v>2012</v>
      </c>
      <c r="E33" s="49">
        <v>2013</v>
      </c>
      <c r="F33" s="49">
        <v>2014</v>
      </c>
      <c r="G33" s="49">
        <v>2015</v>
      </c>
      <c r="H33" s="49">
        <v>2016</v>
      </c>
      <c r="I33" s="49">
        <v>2017</v>
      </c>
      <c r="J33" s="49">
        <v>2018</v>
      </c>
      <c r="K33" s="49">
        <v>2019</v>
      </c>
      <c r="L33" s="49">
        <v>2020</v>
      </c>
      <c r="M33" s="49">
        <v>2021</v>
      </c>
      <c r="N33" s="49">
        <v>2022</v>
      </c>
      <c r="O33" s="49">
        <v>2023</v>
      </c>
      <c r="P33" s="49">
        <v>2024</v>
      </c>
      <c r="Q33" s="49">
        <v>2025</v>
      </c>
    </row>
    <row r="34" spans="1:17" x14ac:dyDescent="0.25">
      <c r="A34" t="s">
        <v>21</v>
      </c>
      <c r="B34">
        <v>22.4</v>
      </c>
      <c r="C34">
        <v>23.4</v>
      </c>
      <c r="D34">
        <v>25.2</v>
      </c>
      <c r="E34">
        <v>24.5</v>
      </c>
      <c r="F34">
        <v>23.9</v>
      </c>
      <c r="G34">
        <v>23.3</v>
      </c>
      <c r="H34">
        <v>21.8</v>
      </c>
      <c r="I34">
        <v>19.3</v>
      </c>
      <c r="J34">
        <v>19</v>
      </c>
      <c r="K34">
        <v>18.2</v>
      </c>
      <c r="L34">
        <v>18.2</v>
      </c>
      <c r="M34">
        <v>16.399999999999999</v>
      </c>
      <c r="N34">
        <v>20.100000000000001</v>
      </c>
      <c r="O34">
        <v>22.1</v>
      </c>
      <c r="P34">
        <v>19.7</v>
      </c>
      <c r="Q34" s="26" t="s">
        <v>22</v>
      </c>
    </row>
    <row r="35" spans="1:17" x14ac:dyDescent="0.25">
      <c r="A35" t="s">
        <v>23</v>
      </c>
      <c r="B35">
        <v>9.6</v>
      </c>
      <c r="C35">
        <v>6.6</v>
      </c>
      <c r="D35">
        <v>8.6999999999999993</v>
      </c>
      <c r="E35">
        <v>6.3</v>
      </c>
      <c r="F35">
        <v>9</v>
      </c>
      <c r="G35">
        <v>8.1999999999999993</v>
      </c>
      <c r="H35">
        <v>7.9</v>
      </c>
      <c r="I35">
        <v>7.8</v>
      </c>
      <c r="J35">
        <v>6.3</v>
      </c>
      <c r="K35">
        <v>11.3</v>
      </c>
      <c r="L35">
        <v>8.8000000000000007</v>
      </c>
      <c r="M35">
        <v>7.6</v>
      </c>
      <c r="N35">
        <v>14.9</v>
      </c>
      <c r="O35">
        <v>21.6</v>
      </c>
      <c r="P35">
        <v>19.5</v>
      </c>
      <c r="Q35">
        <v>21.3</v>
      </c>
    </row>
    <row r="36" spans="1:17" x14ac:dyDescent="0.25">
      <c r="A36" t="s">
        <v>24</v>
      </c>
      <c r="B36">
        <v>30.7</v>
      </c>
      <c r="C36">
        <v>28.7</v>
      </c>
      <c r="D36">
        <v>27.6</v>
      </c>
      <c r="E36">
        <v>23.8</v>
      </c>
      <c r="F36">
        <v>20.7</v>
      </c>
      <c r="G36">
        <v>18.7</v>
      </c>
      <c r="H36">
        <v>16.7</v>
      </c>
      <c r="I36">
        <v>15.1</v>
      </c>
      <c r="J36">
        <v>13.7</v>
      </c>
      <c r="K36">
        <v>11.5</v>
      </c>
      <c r="L36">
        <v>8.9</v>
      </c>
      <c r="M36">
        <v>8.1999999999999993</v>
      </c>
      <c r="N36">
        <v>10.3</v>
      </c>
      <c r="O36">
        <v>9.8000000000000007</v>
      </c>
      <c r="P36">
        <v>7.2</v>
      </c>
      <c r="Q36">
        <v>7.3</v>
      </c>
    </row>
    <row r="37" spans="1:17" ht="15.75" thickBot="1" x14ac:dyDescent="0.3">
      <c r="A37" s="49" t="s">
        <v>25</v>
      </c>
      <c r="B37" s="50" t="s">
        <v>22</v>
      </c>
      <c r="C37" s="50" t="s">
        <v>22</v>
      </c>
      <c r="D37" s="50" t="s">
        <v>22</v>
      </c>
      <c r="E37" s="49">
        <v>30</v>
      </c>
      <c r="F37" s="49">
        <v>27.2</v>
      </c>
      <c r="G37" s="49">
        <v>25.2</v>
      </c>
      <c r="H37" s="49">
        <v>21.6</v>
      </c>
      <c r="I37" s="49">
        <v>21.7</v>
      </c>
      <c r="J37" s="49">
        <v>19.399999999999999</v>
      </c>
      <c r="K37" s="49">
        <v>21.1</v>
      </c>
      <c r="L37" s="49">
        <v>28.7</v>
      </c>
      <c r="M37" s="49">
        <v>29</v>
      </c>
      <c r="N37" s="49">
        <v>29.2</v>
      </c>
      <c r="O37" s="49">
        <v>29.1</v>
      </c>
      <c r="P37" s="49">
        <v>30.4</v>
      </c>
      <c r="Q37" s="50" t="s">
        <v>22</v>
      </c>
    </row>
    <row r="41" spans="1:17" x14ac:dyDescent="0.25">
      <c r="A41" s="2" t="s">
        <v>419</v>
      </c>
    </row>
    <row r="42" spans="1:17" x14ac:dyDescent="0.25">
      <c r="A42" s="32" t="s">
        <v>422</v>
      </c>
    </row>
    <row r="44" spans="1:17" ht="15.75" thickBot="1" x14ac:dyDescent="0.3">
      <c r="A44" s="49"/>
      <c r="B44" s="49">
        <v>2010</v>
      </c>
      <c r="C44" s="49">
        <v>2011</v>
      </c>
      <c r="D44" s="49">
        <v>2012</v>
      </c>
      <c r="E44" s="49">
        <v>2013</v>
      </c>
      <c r="F44" s="49">
        <v>2014</v>
      </c>
      <c r="G44" s="49">
        <v>2015</v>
      </c>
      <c r="H44" s="49">
        <v>2016</v>
      </c>
      <c r="I44" s="49">
        <v>2017</v>
      </c>
      <c r="J44" s="49">
        <v>2018</v>
      </c>
      <c r="K44" s="49">
        <v>2019</v>
      </c>
      <c r="L44" s="49">
        <v>2020</v>
      </c>
      <c r="M44" s="49">
        <v>2021</v>
      </c>
      <c r="N44" s="49">
        <v>2022</v>
      </c>
      <c r="O44" s="49">
        <v>2023</v>
      </c>
      <c r="P44" s="49">
        <v>2024</v>
      </c>
      <c r="Q44" s="49">
        <v>2025</v>
      </c>
    </row>
    <row r="45" spans="1:17" x14ac:dyDescent="0.25">
      <c r="A45" t="s">
        <v>21</v>
      </c>
      <c r="B45">
        <v>7.5</v>
      </c>
      <c r="C45">
        <v>7.6</v>
      </c>
      <c r="D45">
        <v>8.3000000000000007</v>
      </c>
      <c r="E45">
        <v>8</v>
      </c>
      <c r="F45">
        <v>7.6</v>
      </c>
      <c r="G45">
        <v>6.7</v>
      </c>
      <c r="H45">
        <v>6.3</v>
      </c>
      <c r="I45">
        <v>5.8</v>
      </c>
      <c r="J45">
        <v>5.3</v>
      </c>
      <c r="K45">
        <v>4.5999999999999996</v>
      </c>
      <c r="L45">
        <v>5.3</v>
      </c>
      <c r="M45">
        <v>4.9000000000000004</v>
      </c>
      <c r="N45">
        <v>7.2</v>
      </c>
      <c r="O45">
        <v>8.4</v>
      </c>
      <c r="P45">
        <v>7.1</v>
      </c>
      <c r="Q45" s="26" t="s">
        <v>22</v>
      </c>
    </row>
    <row r="46" spans="1:17" x14ac:dyDescent="0.25">
      <c r="A46" t="s">
        <v>23</v>
      </c>
      <c r="B46">
        <v>1.5</v>
      </c>
      <c r="C46">
        <v>0.9</v>
      </c>
      <c r="D46">
        <v>1.5</v>
      </c>
      <c r="E46">
        <v>2.5</v>
      </c>
      <c r="F46">
        <v>1.8</v>
      </c>
      <c r="G46">
        <v>2.2000000000000002</v>
      </c>
      <c r="H46">
        <v>1.8</v>
      </c>
      <c r="I46">
        <v>1.6</v>
      </c>
      <c r="J46">
        <v>1.6</v>
      </c>
      <c r="K46">
        <v>1.7</v>
      </c>
      <c r="L46">
        <v>1.5</v>
      </c>
      <c r="M46">
        <v>1.6</v>
      </c>
      <c r="N46">
        <v>3.7</v>
      </c>
      <c r="O46">
        <v>5</v>
      </c>
      <c r="P46">
        <v>5.4</v>
      </c>
      <c r="Q46">
        <v>4.4000000000000004</v>
      </c>
    </row>
    <row r="47" spans="1:17" x14ac:dyDescent="0.25">
      <c r="A47" t="s">
        <v>24</v>
      </c>
      <c r="B47">
        <v>11.3</v>
      </c>
      <c r="C47">
        <v>10.4</v>
      </c>
      <c r="D47">
        <v>10.3</v>
      </c>
      <c r="E47">
        <v>8.8000000000000007</v>
      </c>
      <c r="F47">
        <v>6.7</v>
      </c>
      <c r="G47">
        <v>5.2</v>
      </c>
      <c r="H47">
        <v>5.0999999999999996</v>
      </c>
      <c r="I47">
        <v>4.5</v>
      </c>
      <c r="J47">
        <v>3.6</v>
      </c>
      <c r="K47">
        <v>2.9</v>
      </c>
      <c r="L47">
        <v>2.2000000000000002</v>
      </c>
      <c r="M47">
        <v>2.2999999999999998</v>
      </c>
      <c r="N47">
        <v>4.0999999999999996</v>
      </c>
      <c r="O47">
        <v>3.9</v>
      </c>
      <c r="P47">
        <v>2.7</v>
      </c>
      <c r="Q47">
        <v>2.6</v>
      </c>
    </row>
    <row r="48" spans="1:17" ht="15.75" thickBot="1" x14ac:dyDescent="0.3">
      <c r="A48" s="49" t="s">
        <v>25</v>
      </c>
      <c r="B48" s="50" t="s">
        <v>22</v>
      </c>
      <c r="C48" s="50" t="s">
        <v>22</v>
      </c>
      <c r="D48" s="50" t="s">
        <v>22</v>
      </c>
      <c r="E48" s="49">
        <v>14.5</v>
      </c>
      <c r="F48" s="49">
        <v>13.7</v>
      </c>
      <c r="G48" s="49">
        <v>11.6</v>
      </c>
      <c r="H48" s="49">
        <v>10.4</v>
      </c>
      <c r="I48" s="49">
        <v>10.1</v>
      </c>
      <c r="J48" s="49">
        <v>6.9</v>
      </c>
      <c r="K48" s="49">
        <v>7.2</v>
      </c>
      <c r="L48" s="49">
        <v>4.8</v>
      </c>
      <c r="M48" s="49">
        <v>4.5</v>
      </c>
      <c r="N48" s="49">
        <v>4.9000000000000004</v>
      </c>
      <c r="O48" s="49">
        <v>4.5</v>
      </c>
      <c r="P48" s="49">
        <v>4.2</v>
      </c>
      <c r="Q48" s="50" t="s">
        <v>22</v>
      </c>
    </row>
    <row r="50" spans="1:9" x14ac:dyDescent="0.25">
      <c r="A50" t="s">
        <v>28</v>
      </c>
    </row>
    <row r="51" spans="1:9" x14ac:dyDescent="0.25">
      <c r="A51" t="s">
        <v>423</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424</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C12"/>
    <mergeCell ref="B13:C13"/>
    <mergeCell ref="B14:C14"/>
    <mergeCell ref="B15:C15"/>
    <mergeCell ref="A64:I6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Q59"/>
  <sheetViews>
    <sheetView workbookViewId="0">
      <selection activeCell="J1" sqref="J1"/>
    </sheetView>
  </sheetViews>
  <sheetFormatPr defaultRowHeight="15" x14ac:dyDescent="0.25"/>
  <cols>
    <col min="1" max="1" width="15.7109375" customWidth="1"/>
  </cols>
  <sheetData>
    <row r="1" spans="1:4" ht="23.25" x14ac:dyDescent="0.35">
      <c r="A1" s="51" t="s">
        <v>425</v>
      </c>
    </row>
    <row r="2" spans="1:4" x14ac:dyDescent="0.25">
      <c r="A2" s="4" t="str">
        <f>HYPERLINK("#CONTENTS!A1", "CONTENTS")</f>
        <v>CONTENTS</v>
      </c>
    </row>
    <row r="5" spans="1:4" x14ac:dyDescent="0.25">
      <c r="A5" s="5" t="s">
        <v>1</v>
      </c>
      <c r="B5" s="6"/>
      <c r="C5" s="6"/>
      <c r="D5" s="7"/>
    </row>
    <row r="6" spans="1:4" x14ac:dyDescent="0.25">
      <c r="A6" s="20" t="s">
        <v>2</v>
      </c>
      <c r="B6" s="17" t="s">
        <v>426</v>
      </c>
      <c r="C6" s="17"/>
      <c r="D6" s="17"/>
    </row>
    <row r="7" spans="1:4" x14ac:dyDescent="0.25">
      <c r="A7" s="12" t="s">
        <v>4</v>
      </c>
      <c r="B7" s="9" t="s">
        <v>427</v>
      </c>
      <c r="C7" s="9"/>
      <c r="D7" s="9"/>
    </row>
    <row r="8" spans="1:4" x14ac:dyDescent="0.25">
      <c r="A8" s="12" t="s">
        <v>6</v>
      </c>
      <c r="B8" s="10" t="s">
        <v>428</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95</v>
      </c>
      <c r="C13" s="17"/>
    </row>
    <row r="14" spans="1:4" x14ac:dyDescent="0.25">
      <c r="A14" s="12" t="s">
        <v>15</v>
      </c>
      <c r="B14" s="31" t="s">
        <v>39</v>
      </c>
      <c r="C14" s="31"/>
    </row>
    <row r="15" spans="1:4" x14ac:dyDescent="0.25">
      <c r="A15" s="13" t="s">
        <v>17</v>
      </c>
      <c r="B15" s="19" t="s">
        <v>39</v>
      </c>
      <c r="C15" s="19"/>
    </row>
    <row r="19" spans="1:17" x14ac:dyDescent="0.25">
      <c r="A19" s="2" t="s">
        <v>429</v>
      </c>
    </row>
    <row r="20" spans="1:17" x14ac:dyDescent="0.25">
      <c r="A20" s="22" t="s">
        <v>430</v>
      </c>
    </row>
    <row r="22" spans="1:17" ht="15.75" thickBot="1" x14ac:dyDescent="0.3">
      <c r="A22" s="52"/>
      <c r="B22" s="52">
        <v>2010</v>
      </c>
      <c r="C22" s="52">
        <v>2011</v>
      </c>
      <c r="D22" s="52">
        <v>2012</v>
      </c>
      <c r="E22" s="52">
        <v>2013</v>
      </c>
      <c r="F22" s="52">
        <v>2014</v>
      </c>
      <c r="G22" s="52">
        <v>2015</v>
      </c>
      <c r="H22" s="52">
        <v>2016</v>
      </c>
      <c r="I22" s="52">
        <v>2017</v>
      </c>
      <c r="J22" s="52">
        <v>2018</v>
      </c>
      <c r="K22" s="52">
        <v>2019</v>
      </c>
      <c r="L22" s="52">
        <v>2020</v>
      </c>
      <c r="M22" s="52">
        <v>2021</v>
      </c>
      <c r="N22" s="52">
        <v>2022</v>
      </c>
      <c r="O22" s="52">
        <v>2023</v>
      </c>
      <c r="P22" s="52">
        <v>2024</v>
      </c>
      <c r="Q22" s="52">
        <v>2025</v>
      </c>
    </row>
    <row r="23" spans="1:17" x14ac:dyDescent="0.25">
      <c r="A23" t="s">
        <v>21</v>
      </c>
      <c r="B23">
        <v>28520</v>
      </c>
      <c r="C23">
        <v>29030</v>
      </c>
      <c r="D23">
        <v>28770</v>
      </c>
      <c r="E23">
        <v>28740</v>
      </c>
      <c r="F23">
        <v>29180</v>
      </c>
      <c r="G23">
        <v>29810</v>
      </c>
      <c r="H23">
        <v>30330</v>
      </c>
      <c r="I23">
        <v>31140</v>
      </c>
      <c r="J23">
        <v>31730</v>
      </c>
      <c r="K23">
        <v>32270</v>
      </c>
      <c r="L23">
        <v>30510</v>
      </c>
      <c r="M23">
        <v>32470</v>
      </c>
      <c r="N23">
        <v>33420</v>
      </c>
      <c r="O23">
        <v>33400</v>
      </c>
      <c r="P23">
        <v>33650</v>
      </c>
      <c r="Q23">
        <v>34100</v>
      </c>
    </row>
    <row r="24" spans="1:17" x14ac:dyDescent="0.25">
      <c r="A24" t="s">
        <v>23</v>
      </c>
      <c r="B24">
        <v>44400</v>
      </c>
      <c r="C24">
        <v>44980</v>
      </c>
      <c r="D24">
        <v>44370</v>
      </c>
      <c r="E24">
        <v>44230</v>
      </c>
      <c r="F24">
        <v>44780</v>
      </c>
      <c r="G24">
        <v>45530</v>
      </c>
      <c r="H24">
        <v>46380</v>
      </c>
      <c r="I24">
        <v>47390</v>
      </c>
      <c r="J24">
        <v>48180</v>
      </c>
      <c r="K24">
        <v>48970</v>
      </c>
      <c r="L24">
        <v>46810</v>
      </c>
      <c r="M24">
        <v>49490</v>
      </c>
      <c r="N24">
        <v>51480</v>
      </c>
      <c r="O24">
        <v>50660</v>
      </c>
      <c r="P24">
        <v>50880</v>
      </c>
      <c r="Q24">
        <v>51550</v>
      </c>
    </row>
    <row r="25" spans="1:17" x14ac:dyDescent="0.25">
      <c r="A25" t="s">
        <v>24</v>
      </c>
      <c r="B25">
        <v>10150</v>
      </c>
      <c r="C25">
        <v>10680</v>
      </c>
      <c r="D25">
        <v>10840</v>
      </c>
      <c r="E25">
        <v>10930</v>
      </c>
      <c r="F25">
        <v>11360</v>
      </c>
      <c r="G25">
        <v>11870</v>
      </c>
      <c r="H25">
        <v>12240</v>
      </c>
      <c r="I25">
        <v>12870</v>
      </c>
      <c r="J25">
        <v>13680</v>
      </c>
      <c r="K25">
        <v>14310</v>
      </c>
      <c r="L25">
        <v>14310</v>
      </c>
      <c r="M25">
        <v>15380</v>
      </c>
      <c r="N25">
        <v>15840</v>
      </c>
      <c r="O25">
        <v>15950</v>
      </c>
      <c r="P25">
        <v>16470</v>
      </c>
      <c r="Q25">
        <v>17130</v>
      </c>
    </row>
    <row r="26" spans="1:17" ht="15.75" thickBot="1" x14ac:dyDescent="0.3">
      <c r="A26" s="52" t="s">
        <v>25</v>
      </c>
      <c r="B26" s="52">
        <v>5900</v>
      </c>
      <c r="C26" s="52">
        <v>5950</v>
      </c>
      <c r="D26" s="52">
        <v>5950</v>
      </c>
      <c r="E26" s="52">
        <v>6010</v>
      </c>
      <c r="F26" s="52">
        <v>5930</v>
      </c>
      <c r="G26" s="52">
        <v>6040</v>
      </c>
      <c r="H26" s="52">
        <v>6250</v>
      </c>
      <c r="I26" s="52">
        <v>6430</v>
      </c>
      <c r="J26" s="52">
        <v>6770</v>
      </c>
      <c r="K26" s="52">
        <v>7130</v>
      </c>
      <c r="L26" s="52">
        <v>7110</v>
      </c>
      <c r="M26" s="52">
        <v>7740</v>
      </c>
      <c r="N26" s="52">
        <v>8160</v>
      </c>
      <c r="O26" s="52">
        <v>8510</v>
      </c>
      <c r="P26" s="52">
        <v>8900</v>
      </c>
      <c r="Q26" s="52">
        <v>9140</v>
      </c>
    </row>
    <row r="30" spans="1:17" x14ac:dyDescent="0.25">
      <c r="A30" s="2" t="s">
        <v>431</v>
      </c>
    </row>
    <row r="31" spans="1:17" x14ac:dyDescent="0.25">
      <c r="A31" s="22" t="s">
        <v>430</v>
      </c>
    </row>
    <row r="33" spans="1:17" ht="15.75" thickBot="1" x14ac:dyDescent="0.3">
      <c r="A33" s="52"/>
      <c r="B33" s="52">
        <v>2010</v>
      </c>
      <c r="C33" s="52">
        <v>2011</v>
      </c>
      <c r="D33" s="52">
        <v>2012</v>
      </c>
      <c r="E33" s="52">
        <v>2013</v>
      </c>
      <c r="F33" s="52">
        <v>2014</v>
      </c>
      <c r="G33" s="52">
        <v>2015</v>
      </c>
      <c r="H33" s="52">
        <v>2016</v>
      </c>
      <c r="I33" s="52">
        <v>2017</v>
      </c>
      <c r="J33" s="52">
        <v>2018</v>
      </c>
      <c r="K33" s="52">
        <v>2019</v>
      </c>
      <c r="L33" s="52">
        <v>2020</v>
      </c>
      <c r="M33" s="52">
        <v>2021</v>
      </c>
      <c r="N33" s="52">
        <v>2022</v>
      </c>
      <c r="O33" s="52">
        <v>2023</v>
      </c>
      <c r="P33" s="52">
        <v>2024</v>
      </c>
      <c r="Q33" s="52">
        <v>2025</v>
      </c>
    </row>
    <row r="34" spans="1:17" x14ac:dyDescent="0.25">
      <c r="A34" t="s">
        <v>21</v>
      </c>
      <c r="B34">
        <v>2</v>
      </c>
      <c r="C34">
        <v>1.8</v>
      </c>
      <c r="D34">
        <v>-0.9</v>
      </c>
      <c r="E34">
        <v>-0.1</v>
      </c>
      <c r="F34">
        <v>1.5</v>
      </c>
      <c r="G34">
        <v>2.2000000000000002</v>
      </c>
      <c r="H34">
        <v>1.7</v>
      </c>
      <c r="I34">
        <v>2.7</v>
      </c>
      <c r="J34">
        <v>1.9</v>
      </c>
      <c r="K34">
        <v>1.7</v>
      </c>
      <c r="L34">
        <v>-5.4</v>
      </c>
      <c r="M34">
        <v>6.4</v>
      </c>
      <c r="N34">
        <v>2.9</v>
      </c>
      <c r="O34">
        <v>-0.1</v>
      </c>
      <c r="P34">
        <v>0.8</v>
      </c>
      <c r="Q34">
        <v>1.3</v>
      </c>
    </row>
    <row r="35" spans="1:17" x14ac:dyDescent="0.25">
      <c r="A35" t="s">
        <v>23</v>
      </c>
      <c r="B35">
        <v>0.8</v>
      </c>
      <c r="C35">
        <v>1.3</v>
      </c>
      <c r="D35">
        <v>-1.3</v>
      </c>
      <c r="E35">
        <v>-0.3</v>
      </c>
      <c r="F35">
        <v>1.2</v>
      </c>
      <c r="G35">
        <v>1.7</v>
      </c>
      <c r="H35">
        <v>1.9</v>
      </c>
      <c r="I35">
        <v>2.2000000000000002</v>
      </c>
      <c r="J35">
        <v>1.7</v>
      </c>
      <c r="K35">
        <v>1.6</v>
      </c>
      <c r="L35">
        <v>-4.4000000000000004</v>
      </c>
      <c r="M35">
        <v>5.7</v>
      </c>
      <c r="N35">
        <v>4</v>
      </c>
      <c r="O35">
        <v>-1.6</v>
      </c>
      <c r="P35">
        <v>0.4</v>
      </c>
      <c r="Q35">
        <v>1.3</v>
      </c>
    </row>
    <row r="36" spans="1:17" x14ac:dyDescent="0.25">
      <c r="A36" t="s">
        <v>24</v>
      </c>
      <c r="B36">
        <v>3.5</v>
      </c>
      <c r="C36">
        <v>5.2</v>
      </c>
      <c r="D36">
        <v>1.5</v>
      </c>
      <c r="E36">
        <v>0.8</v>
      </c>
      <c r="F36">
        <v>4</v>
      </c>
      <c r="G36">
        <v>4.5</v>
      </c>
      <c r="H36">
        <v>3.1</v>
      </c>
      <c r="I36">
        <v>5.0999999999999996</v>
      </c>
      <c r="J36">
        <v>6.3</v>
      </c>
      <c r="K36">
        <v>4.5999999999999996</v>
      </c>
      <c r="L36">
        <v>0</v>
      </c>
      <c r="M36">
        <v>7.5</v>
      </c>
      <c r="N36">
        <v>3</v>
      </c>
      <c r="O36">
        <v>0.6</v>
      </c>
      <c r="P36">
        <v>3.3</v>
      </c>
      <c r="Q36">
        <v>4</v>
      </c>
    </row>
    <row r="37" spans="1:17" ht="15.75" thickBot="1" x14ac:dyDescent="0.3">
      <c r="A37" s="52" t="s">
        <v>25</v>
      </c>
      <c r="B37" s="52">
        <v>2</v>
      </c>
      <c r="C37" s="52">
        <v>0.8</v>
      </c>
      <c r="D37" s="52">
        <v>0</v>
      </c>
      <c r="E37" s="52">
        <v>0.9</v>
      </c>
      <c r="F37" s="52">
        <v>-1.3</v>
      </c>
      <c r="G37" s="52">
        <v>1.8</v>
      </c>
      <c r="H37" s="52">
        <v>3.5</v>
      </c>
      <c r="I37" s="52">
        <v>2.9</v>
      </c>
      <c r="J37" s="52">
        <v>5.2</v>
      </c>
      <c r="K37" s="52">
        <v>5.3</v>
      </c>
      <c r="L37" s="52">
        <v>-0.3</v>
      </c>
      <c r="M37" s="52">
        <v>9</v>
      </c>
      <c r="N37" s="52">
        <v>5.3</v>
      </c>
      <c r="O37" s="52">
        <v>4.4000000000000004</v>
      </c>
      <c r="P37" s="52">
        <v>4.5</v>
      </c>
      <c r="Q37" s="52">
        <v>2.6</v>
      </c>
    </row>
    <row r="39" spans="1:17" x14ac:dyDescent="0.25">
      <c r="A39" t="s">
        <v>28</v>
      </c>
    </row>
    <row r="40" spans="1:17" x14ac:dyDescent="0.25">
      <c r="A40" t="s">
        <v>432</v>
      </c>
    </row>
    <row r="42" spans="1:17" x14ac:dyDescent="0.25">
      <c r="A42" s="28" t="s">
        <v>32</v>
      </c>
    </row>
    <row r="43" spans="1:17" x14ac:dyDescent="0.25">
      <c r="A43" t="s">
        <v>33</v>
      </c>
    </row>
    <row r="44" spans="1:17" x14ac:dyDescent="0.25">
      <c r="A44" t="s">
        <v>109</v>
      </c>
    </row>
    <row r="45" spans="1:17" x14ac:dyDescent="0.25">
      <c r="A45" t="s">
        <v>45</v>
      </c>
    </row>
    <row r="50" spans="1:9" x14ac:dyDescent="0.25">
      <c r="A50" s="29" t="s">
        <v>34</v>
      </c>
    </row>
    <row r="51" spans="1:9" x14ac:dyDescent="0.25">
      <c r="A51" s="30" t="s">
        <v>433</v>
      </c>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sheetData>
  <mergeCells count="11">
    <mergeCell ref="A12:C12"/>
    <mergeCell ref="B13:C13"/>
    <mergeCell ref="B14:C14"/>
    <mergeCell ref="B15:C15"/>
    <mergeCell ref="A51:I59"/>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P80"/>
  <sheetViews>
    <sheetView workbookViewId="0">
      <selection activeCell="J1" sqref="J1"/>
    </sheetView>
  </sheetViews>
  <sheetFormatPr defaultRowHeight="15" x14ac:dyDescent="0.25"/>
  <cols>
    <col min="1" max="1" width="15.7109375" customWidth="1"/>
  </cols>
  <sheetData>
    <row r="1" spans="1:5" ht="23.25" x14ac:dyDescent="0.35">
      <c r="A1" s="51" t="s">
        <v>425</v>
      </c>
    </row>
    <row r="2" spans="1:5" x14ac:dyDescent="0.25">
      <c r="A2" s="4" t="str">
        <f>HYPERLINK("#CONTENTS!A1", "CONTENTS")</f>
        <v>CONTENTS</v>
      </c>
    </row>
    <row r="5" spans="1:5" x14ac:dyDescent="0.25">
      <c r="A5" s="5" t="s">
        <v>1</v>
      </c>
      <c r="B5" s="6"/>
      <c r="C5" s="6"/>
      <c r="D5" s="6"/>
      <c r="E5" s="7"/>
    </row>
    <row r="6" spans="1:5" ht="30" customHeight="1" x14ac:dyDescent="0.25">
      <c r="A6" s="11" t="s">
        <v>2</v>
      </c>
      <c r="B6" s="8" t="s">
        <v>434</v>
      </c>
      <c r="C6" s="8"/>
      <c r="D6" s="8"/>
      <c r="E6" s="8"/>
    </row>
    <row r="7" spans="1:5" x14ac:dyDescent="0.25">
      <c r="A7" s="12" t="s">
        <v>4</v>
      </c>
      <c r="B7" s="9" t="s">
        <v>435</v>
      </c>
      <c r="C7" s="9"/>
      <c r="D7" s="9"/>
      <c r="E7" s="9"/>
    </row>
    <row r="8" spans="1:5" x14ac:dyDescent="0.25">
      <c r="A8" s="12" t="s">
        <v>6</v>
      </c>
      <c r="B8" s="10" t="s">
        <v>436</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437</v>
      </c>
    </row>
    <row r="20" spans="1:16" x14ac:dyDescent="0.25">
      <c r="A20" s="22" t="s">
        <v>438</v>
      </c>
    </row>
    <row r="22" spans="1:16" ht="15.75" thickBot="1" x14ac:dyDescent="0.3">
      <c r="A22" s="52"/>
      <c r="B22" s="52">
        <v>2010</v>
      </c>
      <c r="C22" s="52">
        <v>2011</v>
      </c>
      <c r="D22" s="52">
        <v>2012</v>
      </c>
      <c r="E22" s="52">
        <v>2013</v>
      </c>
      <c r="F22" s="52">
        <v>2014</v>
      </c>
      <c r="G22" s="52">
        <v>2015</v>
      </c>
      <c r="H22" s="52">
        <v>2016</v>
      </c>
      <c r="I22" s="52">
        <v>2017</v>
      </c>
      <c r="J22" s="52">
        <v>2018</v>
      </c>
      <c r="K22" s="52">
        <v>2019</v>
      </c>
      <c r="L22" s="52">
        <v>2020</v>
      </c>
      <c r="M22" s="52">
        <v>2021</v>
      </c>
      <c r="N22" s="52">
        <v>2022</v>
      </c>
      <c r="O22" s="52">
        <v>2023</v>
      </c>
      <c r="P22" s="52">
        <v>2024</v>
      </c>
    </row>
    <row r="23" spans="1:16" x14ac:dyDescent="0.25">
      <c r="A23" t="s">
        <v>21</v>
      </c>
      <c r="B23">
        <v>20.8</v>
      </c>
      <c r="C23">
        <v>20.87</v>
      </c>
      <c r="D23">
        <v>20.47</v>
      </c>
      <c r="E23">
        <v>19.86</v>
      </c>
      <c r="F23">
        <v>19.940000000000001</v>
      </c>
      <c r="G23">
        <v>20.37</v>
      </c>
      <c r="H23">
        <v>20.54</v>
      </c>
      <c r="I23">
        <v>20.82</v>
      </c>
      <c r="J23">
        <v>21.24</v>
      </c>
      <c r="K23">
        <v>22.33</v>
      </c>
      <c r="L23">
        <v>22.28</v>
      </c>
      <c r="M23">
        <v>22.17</v>
      </c>
      <c r="N23">
        <v>22.46</v>
      </c>
      <c r="O23">
        <v>22.5</v>
      </c>
      <c r="P23">
        <v>21.64</v>
      </c>
    </row>
    <row r="24" spans="1:16" x14ac:dyDescent="0.25">
      <c r="A24" t="s">
        <v>23</v>
      </c>
      <c r="B24">
        <v>19.440000000000001</v>
      </c>
      <c r="C24">
        <v>19.93</v>
      </c>
      <c r="D24">
        <v>18.59</v>
      </c>
      <c r="E24">
        <v>18.2</v>
      </c>
      <c r="F24">
        <v>17.39</v>
      </c>
      <c r="G24">
        <v>21.81</v>
      </c>
      <c r="H24">
        <v>19.29</v>
      </c>
      <c r="I24">
        <v>19.760000000000002</v>
      </c>
      <c r="J24">
        <v>19.95</v>
      </c>
      <c r="K24">
        <v>20.91</v>
      </c>
      <c r="L24">
        <v>21.27</v>
      </c>
      <c r="M24">
        <v>20.69</v>
      </c>
      <c r="N24">
        <v>20.47</v>
      </c>
      <c r="O24">
        <v>20.350000000000001</v>
      </c>
      <c r="P24">
        <v>19.850000000000001</v>
      </c>
    </row>
    <row r="25" spans="1:16" x14ac:dyDescent="0.25">
      <c r="A25" t="s">
        <v>24</v>
      </c>
      <c r="B25">
        <v>19.61</v>
      </c>
      <c r="C25">
        <v>20.399999999999999</v>
      </c>
      <c r="D25">
        <v>19.420000000000002</v>
      </c>
      <c r="E25">
        <v>18.8</v>
      </c>
      <c r="F25">
        <v>19.98</v>
      </c>
      <c r="G25">
        <v>20.239999999999998</v>
      </c>
      <c r="H25">
        <v>18.350000000000001</v>
      </c>
      <c r="I25">
        <v>17.47</v>
      </c>
      <c r="J25">
        <v>18.760000000000002</v>
      </c>
      <c r="K25">
        <v>19.149999999999999</v>
      </c>
      <c r="L25">
        <v>18.399999999999999</v>
      </c>
      <c r="M25">
        <v>16.93</v>
      </c>
      <c r="N25">
        <v>16.440000000000001</v>
      </c>
      <c r="O25">
        <v>17.899999999999999</v>
      </c>
      <c r="P25">
        <v>17.04</v>
      </c>
    </row>
    <row r="26" spans="1:16" ht="15.75" thickBot="1" x14ac:dyDescent="0.3">
      <c r="A26" s="52" t="s">
        <v>25</v>
      </c>
      <c r="B26" s="52">
        <v>17.55</v>
      </c>
      <c r="C26" s="52">
        <v>17.32</v>
      </c>
      <c r="D26" s="52">
        <v>19.95</v>
      </c>
      <c r="E26" s="52">
        <v>16.37</v>
      </c>
      <c r="F26" s="52">
        <v>15.87</v>
      </c>
      <c r="G26" s="52">
        <v>16.8</v>
      </c>
      <c r="H26" s="52">
        <v>16.989999999999998</v>
      </c>
      <c r="I26" s="52">
        <v>17.78</v>
      </c>
      <c r="J26" s="52">
        <v>19.95</v>
      </c>
      <c r="K26" s="52">
        <v>22.28</v>
      </c>
      <c r="L26" s="52">
        <v>21.45</v>
      </c>
      <c r="M26" s="52">
        <v>23.05</v>
      </c>
      <c r="N26" s="52">
        <v>23.92</v>
      </c>
      <c r="O26" s="52">
        <v>23.37</v>
      </c>
      <c r="P26" s="53" t="s">
        <v>22</v>
      </c>
    </row>
    <row r="30" spans="1:16" x14ac:dyDescent="0.25">
      <c r="A30" s="2" t="s">
        <v>437</v>
      </c>
    </row>
    <row r="31" spans="1:16" x14ac:dyDescent="0.25">
      <c r="A31" s="22" t="s">
        <v>439</v>
      </c>
    </row>
    <row r="33" spans="1:16" ht="15.75" thickBot="1" x14ac:dyDescent="0.3">
      <c r="A33" s="52"/>
      <c r="B33" s="52">
        <v>2010</v>
      </c>
      <c r="C33" s="52">
        <v>2011</v>
      </c>
      <c r="D33" s="52">
        <v>2012</v>
      </c>
      <c r="E33" s="52">
        <v>2013</v>
      </c>
      <c r="F33" s="52">
        <v>2014</v>
      </c>
      <c r="G33" s="52">
        <v>2015</v>
      </c>
      <c r="H33" s="52">
        <v>2016</v>
      </c>
      <c r="I33" s="52">
        <v>2017</v>
      </c>
      <c r="J33" s="52">
        <v>2018</v>
      </c>
      <c r="K33" s="52">
        <v>2019</v>
      </c>
      <c r="L33" s="52">
        <v>2020</v>
      </c>
      <c r="M33" s="52">
        <v>2021</v>
      </c>
      <c r="N33" s="52">
        <v>2022</v>
      </c>
      <c r="O33" s="52">
        <v>2023</v>
      </c>
      <c r="P33" s="52">
        <v>2024</v>
      </c>
    </row>
    <row r="34" spans="1:16" x14ac:dyDescent="0.25">
      <c r="A34" t="s">
        <v>21</v>
      </c>
      <c r="B34">
        <v>11.19</v>
      </c>
      <c r="C34">
        <v>11.68</v>
      </c>
      <c r="D34">
        <v>11.66</v>
      </c>
      <c r="E34">
        <v>11.49</v>
      </c>
      <c r="F34">
        <v>11.72</v>
      </c>
      <c r="G34">
        <v>12.25</v>
      </c>
      <c r="H34">
        <v>12.53</v>
      </c>
      <c r="I34">
        <v>12.72</v>
      </c>
      <c r="J34">
        <v>12.91</v>
      </c>
      <c r="K34">
        <v>13.86</v>
      </c>
      <c r="L34">
        <v>13.39</v>
      </c>
      <c r="M34">
        <v>12.91</v>
      </c>
      <c r="N34">
        <v>13.1</v>
      </c>
      <c r="O34">
        <v>13.08</v>
      </c>
      <c r="P34">
        <v>12.53</v>
      </c>
    </row>
    <row r="35" spans="1:16" x14ac:dyDescent="0.25">
      <c r="A35" t="s">
        <v>23</v>
      </c>
      <c r="B35">
        <v>9.48</v>
      </c>
      <c r="C35">
        <v>10.42</v>
      </c>
      <c r="D35">
        <v>10.18</v>
      </c>
      <c r="E35">
        <v>10.37</v>
      </c>
      <c r="F35">
        <v>9.34</v>
      </c>
      <c r="G35">
        <v>13.26</v>
      </c>
      <c r="H35">
        <v>10.43</v>
      </c>
      <c r="I35">
        <v>10.53</v>
      </c>
      <c r="J35">
        <v>10.31</v>
      </c>
      <c r="K35">
        <v>10.89</v>
      </c>
      <c r="L35">
        <v>10.65</v>
      </c>
      <c r="M35">
        <v>10.43</v>
      </c>
      <c r="N35">
        <v>10.49</v>
      </c>
      <c r="O35">
        <v>10.48</v>
      </c>
      <c r="P35">
        <v>10.17</v>
      </c>
    </row>
    <row r="36" spans="1:16" x14ac:dyDescent="0.25">
      <c r="A36" t="s">
        <v>24</v>
      </c>
      <c r="B36">
        <v>8.64</v>
      </c>
      <c r="C36">
        <v>9.34</v>
      </c>
      <c r="D36">
        <v>9.3699999999999992</v>
      </c>
      <c r="E36">
        <v>9.7799999999999994</v>
      </c>
      <c r="F36">
        <v>10.32</v>
      </c>
      <c r="G36">
        <v>10.96</v>
      </c>
      <c r="H36">
        <v>10.37</v>
      </c>
      <c r="I36">
        <v>9.4600000000000009</v>
      </c>
      <c r="J36">
        <v>10.54</v>
      </c>
      <c r="K36">
        <v>11.05</v>
      </c>
      <c r="L36">
        <v>10.45</v>
      </c>
      <c r="M36">
        <v>8.9700000000000006</v>
      </c>
      <c r="N36">
        <v>8.99</v>
      </c>
      <c r="O36">
        <v>9.36</v>
      </c>
      <c r="P36">
        <v>8.82</v>
      </c>
    </row>
    <row r="37" spans="1:16" ht="15.75" thickBot="1" x14ac:dyDescent="0.3">
      <c r="A37" s="52" t="s">
        <v>25</v>
      </c>
      <c r="B37" s="52">
        <v>10.7</v>
      </c>
      <c r="C37" s="52">
        <v>10.45</v>
      </c>
      <c r="D37" s="52">
        <v>13.42</v>
      </c>
      <c r="E37" s="52">
        <v>11.61</v>
      </c>
      <c r="F37" s="52">
        <v>10.43</v>
      </c>
      <c r="G37" s="52">
        <v>11.18</v>
      </c>
      <c r="H37" s="52">
        <v>10.65</v>
      </c>
      <c r="I37" s="52">
        <v>10.220000000000001</v>
      </c>
      <c r="J37" s="52">
        <v>11.91</v>
      </c>
      <c r="K37" s="52">
        <v>13.31</v>
      </c>
      <c r="L37" s="52">
        <v>12.4</v>
      </c>
      <c r="M37" s="52">
        <v>12.58</v>
      </c>
      <c r="N37" s="52">
        <v>13.71</v>
      </c>
      <c r="O37" s="52">
        <v>13.09</v>
      </c>
      <c r="P37" s="53" t="s">
        <v>22</v>
      </c>
    </row>
    <row r="41" spans="1:16" x14ac:dyDescent="0.25">
      <c r="A41" s="2" t="s">
        <v>437</v>
      </c>
    </row>
    <row r="42" spans="1:16" x14ac:dyDescent="0.25">
      <c r="A42" s="22" t="s">
        <v>440</v>
      </c>
    </row>
    <row r="44" spans="1:16" ht="15.75" thickBot="1" x14ac:dyDescent="0.3">
      <c r="A44" s="52"/>
      <c r="B44" s="52">
        <v>2010</v>
      </c>
      <c r="C44" s="52">
        <v>2011</v>
      </c>
      <c r="D44" s="52">
        <v>2012</v>
      </c>
      <c r="E44" s="52">
        <v>2013</v>
      </c>
      <c r="F44" s="52">
        <v>2014</v>
      </c>
      <c r="G44" s="52">
        <v>2015</v>
      </c>
      <c r="H44" s="52">
        <v>2016</v>
      </c>
      <c r="I44" s="52">
        <v>2017</v>
      </c>
      <c r="J44" s="52">
        <v>2018</v>
      </c>
      <c r="K44" s="52">
        <v>2019</v>
      </c>
      <c r="L44" s="52">
        <v>2020</v>
      </c>
      <c r="M44" s="52">
        <v>2021</v>
      </c>
      <c r="N44" s="52">
        <v>2022</v>
      </c>
      <c r="O44" s="52">
        <v>2023</v>
      </c>
      <c r="P44" s="52">
        <v>2024</v>
      </c>
    </row>
    <row r="45" spans="1:16" x14ac:dyDescent="0.25">
      <c r="A45" t="s">
        <v>21</v>
      </c>
      <c r="B45">
        <v>3.8</v>
      </c>
      <c r="C45">
        <v>3.52</v>
      </c>
      <c r="D45">
        <v>3.36</v>
      </c>
      <c r="E45">
        <v>3.25</v>
      </c>
      <c r="F45">
        <v>3.17</v>
      </c>
      <c r="G45">
        <v>3.19</v>
      </c>
      <c r="H45">
        <v>2.95</v>
      </c>
      <c r="I45">
        <v>2.96</v>
      </c>
      <c r="J45">
        <v>3.09</v>
      </c>
      <c r="K45">
        <v>3.18</v>
      </c>
      <c r="L45">
        <v>3.47</v>
      </c>
      <c r="M45">
        <v>3.39</v>
      </c>
      <c r="N45">
        <v>3.33</v>
      </c>
      <c r="O45">
        <v>3.59</v>
      </c>
      <c r="P45">
        <v>3.68</v>
      </c>
    </row>
    <row r="46" spans="1:16" x14ac:dyDescent="0.25">
      <c r="A46" t="s">
        <v>23</v>
      </c>
      <c r="B46">
        <v>4.25</v>
      </c>
      <c r="C46">
        <v>4.25</v>
      </c>
      <c r="D46">
        <v>3.86</v>
      </c>
      <c r="E46">
        <v>3.74</v>
      </c>
      <c r="F46">
        <v>3.56</v>
      </c>
      <c r="G46">
        <v>3.6</v>
      </c>
      <c r="H46">
        <v>3.45</v>
      </c>
      <c r="I46">
        <v>3.38</v>
      </c>
      <c r="J46">
        <v>3.34</v>
      </c>
      <c r="K46">
        <v>3.39</v>
      </c>
      <c r="L46">
        <v>3.65</v>
      </c>
      <c r="M46">
        <v>3.41</v>
      </c>
      <c r="N46">
        <v>3.18</v>
      </c>
      <c r="O46">
        <v>3.31</v>
      </c>
      <c r="P46">
        <v>3.29</v>
      </c>
    </row>
    <row r="47" spans="1:16" x14ac:dyDescent="0.25">
      <c r="A47" t="s">
        <v>24</v>
      </c>
      <c r="B47">
        <v>5.7</v>
      </c>
      <c r="C47">
        <v>6.02</v>
      </c>
      <c r="D47">
        <v>4.88</v>
      </c>
      <c r="E47">
        <v>4.29</v>
      </c>
      <c r="F47">
        <v>4.7</v>
      </c>
      <c r="G47">
        <v>4.53</v>
      </c>
      <c r="H47">
        <v>3.29</v>
      </c>
      <c r="I47">
        <v>3.78</v>
      </c>
      <c r="J47">
        <v>4.6100000000000003</v>
      </c>
      <c r="K47">
        <v>4.2699999999999996</v>
      </c>
      <c r="L47">
        <v>4.42</v>
      </c>
      <c r="M47">
        <v>4.08</v>
      </c>
      <c r="N47">
        <v>3.76</v>
      </c>
      <c r="O47">
        <v>5.1100000000000003</v>
      </c>
      <c r="P47">
        <v>4.83</v>
      </c>
    </row>
    <row r="48" spans="1:16" ht="15.75" thickBot="1" x14ac:dyDescent="0.3">
      <c r="A48" s="52" t="s">
        <v>25</v>
      </c>
      <c r="B48" s="52">
        <v>3.49</v>
      </c>
      <c r="C48" s="52">
        <v>3.79</v>
      </c>
      <c r="D48" s="52">
        <v>3.63</v>
      </c>
      <c r="E48" s="52">
        <v>2.3199999999999998</v>
      </c>
      <c r="F48" s="52">
        <v>2.8</v>
      </c>
      <c r="G48" s="52">
        <v>3.05</v>
      </c>
      <c r="H48" s="52">
        <v>3.41</v>
      </c>
      <c r="I48" s="52">
        <v>4.1100000000000003</v>
      </c>
      <c r="J48" s="52">
        <v>4.66</v>
      </c>
      <c r="K48" s="52">
        <v>5.3</v>
      </c>
      <c r="L48" s="52">
        <v>5.32</v>
      </c>
      <c r="M48" s="52">
        <v>6.47</v>
      </c>
      <c r="N48" s="52">
        <v>6.17</v>
      </c>
      <c r="O48" s="52">
        <v>6.56</v>
      </c>
      <c r="P48" s="53" t="s">
        <v>22</v>
      </c>
    </row>
    <row r="52" spans="1:16" x14ac:dyDescent="0.25">
      <c r="A52" s="2" t="s">
        <v>437</v>
      </c>
    </row>
    <row r="53" spans="1:16" x14ac:dyDescent="0.25">
      <c r="A53" s="22" t="s">
        <v>441</v>
      </c>
    </row>
    <row r="55" spans="1:16" ht="15.75" thickBot="1" x14ac:dyDescent="0.3">
      <c r="A55" s="52"/>
      <c r="B55" s="52">
        <v>2010</v>
      </c>
      <c r="C55" s="52">
        <v>2011</v>
      </c>
      <c r="D55" s="52">
        <v>2012</v>
      </c>
      <c r="E55" s="52">
        <v>2013</v>
      </c>
      <c r="F55" s="52">
        <v>2014</v>
      </c>
      <c r="G55" s="52">
        <v>2015</v>
      </c>
      <c r="H55" s="52">
        <v>2016</v>
      </c>
      <c r="I55" s="52">
        <v>2017</v>
      </c>
      <c r="J55" s="52">
        <v>2018</v>
      </c>
      <c r="K55" s="52">
        <v>2019</v>
      </c>
      <c r="L55" s="52">
        <v>2020</v>
      </c>
      <c r="M55" s="52">
        <v>2021</v>
      </c>
      <c r="N55" s="52">
        <v>2022</v>
      </c>
      <c r="O55" s="52">
        <v>2023</v>
      </c>
      <c r="P55" s="52">
        <v>2024</v>
      </c>
    </row>
    <row r="56" spans="1:16" x14ac:dyDescent="0.25">
      <c r="A56" t="s">
        <v>21</v>
      </c>
      <c r="B56">
        <v>5.82</v>
      </c>
      <c r="C56">
        <v>5.68</v>
      </c>
      <c r="D56">
        <v>5.44</v>
      </c>
      <c r="E56">
        <v>5.13</v>
      </c>
      <c r="F56">
        <v>5.0599999999999996</v>
      </c>
      <c r="G56">
        <v>4.93</v>
      </c>
      <c r="H56">
        <v>5.0599999999999996</v>
      </c>
      <c r="I56">
        <v>5.15</v>
      </c>
      <c r="J56">
        <v>5.24</v>
      </c>
      <c r="K56">
        <v>5.28</v>
      </c>
      <c r="L56">
        <v>5.42</v>
      </c>
      <c r="M56">
        <v>5.88</v>
      </c>
      <c r="N56">
        <v>6.04</v>
      </c>
      <c r="O56">
        <v>5.83</v>
      </c>
      <c r="P56">
        <v>5.43</v>
      </c>
    </row>
    <row r="57" spans="1:16" x14ac:dyDescent="0.25">
      <c r="A57" t="s">
        <v>23</v>
      </c>
      <c r="B57">
        <v>5.71</v>
      </c>
      <c r="C57">
        <v>5.26</v>
      </c>
      <c r="D57">
        <v>4.5599999999999996</v>
      </c>
      <c r="E57">
        <v>4.09</v>
      </c>
      <c r="F57">
        <v>4.49</v>
      </c>
      <c r="G57">
        <v>4.95</v>
      </c>
      <c r="H57">
        <v>5.41</v>
      </c>
      <c r="I57">
        <v>5.85</v>
      </c>
      <c r="J57">
        <v>6.3</v>
      </c>
      <c r="K57">
        <v>6.63</v>
      </c>
      <c r="L57">
        <v>6.98</v>
      </c>
      <c r="M57">
        <v>6.85</v>
      </c>
      <c r="N57">
        <v>6.8</v>
      </c>
      <c r="O57">
        <v>6.56</v>
      </c>
      <c r="P57">
        <v>6.39</v>
      </c>
    </row>
    <row r="58" spans="1:16" x14ac:dyDescent="0.25">
      <c r="A58" t="s">
        <v>24</v>
      </c>
      <c r="B58">
        <v>5.27</v>
      </c>
      <c r="C58">
        <v>5.03</v>
      </c>
      <c r="D58">
        <v>5.18</v>
      </c>
      <c r="E58">
        <v>4.7300000000000004</v>
      </c>
      <c r="F58">
        <v>4.96</v>
      </c>
      <c r="G58">
        <v>4.76</v>
      </c>
      <c r="H58">
        <v>4.6900000000000004</v>
      </c>
      <c r="I58">
        <v>4.2300000000000004</v>
      </c>
      <c r="J58">
        <v>3.6</v>
      </c>
      <c r="K58">
        <v>3.83</v>
      </c>
      <c r="L58">
        <v>3.53</v>
      </c>
      <c r="M58">
        <v>3.88</v>
      </c>
      <c r="N58">
        <v>3.69</v>
      </c>
      <c r="O58">
        <v>3.43</v>
      </c>
      <c r="P58">
        <v>3.39</v>
      </c>
    </row>
    <row r="59" spans="1:16" ht="15.75" thickBot="1" x14ac:dyDescent="0.3">
      <c r="A59" s="52" t="s">
        <v>25</v>
      </c>
      <c r="B59" s="52">
        <v>3.36</v>
      </c>
      <c r="C59" s="52">
        <v>3.09</v>
      </c>
      <c r="D59" s="52">
        <v>2.9</v>
      </c>
      <c r="E59" s="52">
        <v>2.4500000000000002</v>
      </c>
      <c r="F59" s="52">
        <v>2.63</v>
      </c>
      <c r="G59" s="52">
        <v>2.57</v>
      </c>
      <c r="H59" s="52">
        <v>2.94</v>
      </c>
      <c r="I59" s="52">
        <v>3.45</v>
      </c>
      <c r="J59" s="52">
        <v>3.38</v>
      </c>
      <c r="K59" s="52">
        <v>3.67</v>
      </c>
      <c r="L59" s="52">
        <v>3.73</v>
      </c>
      <c r="M59" s="52">
        <v>4.01</v>
      </c>
      <c r="N59" s="52">
        <v>4.04</v>
      </c>
      <c r="O59" s="52">
        <v>3.72</v>
      </c>
      <c r="P59" s="53" t="s">
        <v>22</v>
      </c>
    </row>
    <row r="61" spans="1:16" x14ac:dyDescent="0.25">
      <c r="A61" t="s">
        <v>28</v>
      </c>
    </row>
    <row r="62" spans="1:16" x14ac:dyDescent="0.25">
      <c r="A62" t="s">
        <v>442</v>
      </c>
    </row>
    <row r="64" spans="1:16" x14ac:dyDescent="0.25">
      <c r="A64" s="28" t="s">
        <v>30</v>
      </c>
    </row>
    <row r="65" spans="1:9" x14ac:dyDescent="0.25">
      <c r="A65" t="s">
        <v>31</v>
      </c>
    </row>
    <row r="67" spans="1:9" x14ac:dyDescent="0.25">
      <c r="A67" s="28" t="s">
        <v>32</v>
      </c>
    </row>
    <row r="68" spans="1:9" x14ac:dyDescent="0.25">
      <c r="A68" t="s">
        <v>109</v>
      </c>
    </row>
    <row r="73" spans="1:9" x14ac:dyDescent="0.25">
      <c r="A73" s="29" t="s">
        <v>34</v>
      </c>
    </row>
    <row r="74" spans="1:9" x14ac:dyDescent="0.25">
      <c r="A74" s="30" t="s">
        <v>443</v>
      </c>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row r="80" spans="1:9" x14ac:dyDescent="0.25">
      <c r="A80" s="16"/>
      <c r="B80" s="16"/>
      <c r="C80" s="16"/>
      <c r="D80" s="16"/>
      <c r="E80" s="16"/>
      <c r="F80" s="16"/>
      <c r="G80" s="16"/>
      <c r="H80" s="16"/>
      <c r="I80" s="16"/>
    </row>
  </sheetData>
  <mergeCells count="11">
    <mergeCell ref="A12:C12"/>
    <mergeCell ref="B13:C13"/>
    <mergeCell ref="B14:C14"/>
    <mergeCell ref="B15:C15"/>
    <mergeCell ref="A74:I8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Q66"/>
  <sheetViews>
    <sheetView workbookViewId="0">
      <selection activeCell="J1" sqref="J1"/>
    </sheetView>
  </sheetViews>
  <sheetFormatPr defaultRowHeight="15" x14ac:dyDescent="0.25"/>
  <cols>
    <col min="1" max="1" width="15.7109375" customWidth="1"/>
  </cols>
  <sheetData>
    <row r="1" spans="1:6" ht="23.25" x14ac:dyDescent="0.35">
      <c r="A1" s="51" t="s">
        <v>425</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444</v>
      </c>
      <c r="C6" s="8"/>
      <c r="D6" s="8"/>
      <c r="E6" s="8"/>
      <c r="F6" s="8"/>
    </row>
    <row r="7" spans="1:6" x14ac:dyDescent="0.25">
      <c r="A7" s="12" t="s">
        <v>4</v>
      </c>
      <c r="B7" s="9" t="s">
        <v>445</v>
      </c>
      <c r="C7" s="9"/>
      <c r="D7" s="9"/>
      <c r="E7" s="9"/>
      <c r="F7" s="9"/>
    </row>
    <row r="8" spans="1:6" x14ac:dyDescent="0.25">
      <c r="A8" s="12" t="s">
        <v>6</v>
      </c>
      <c r="B8" s="10" t="s">
        <v>446</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14</v>
      </c>
      <c r="C13" s="17"/>
      <c r="D13" s="17"/>
      <c r="E13" s="17"/>
    </row>
    <row r="14" spans="1:6" x14ac:dyDescent="0.25">
      <c r="A14" s="12" t="s">
        <v>15</v>
      </c>
      <c r="B14" s="9" t="s">
        <v>447</v>
      </c>
      <c r="C14" s="9"/>
      <c r="D14" s="9"/>
      <c r="E14" s="9"/>
    </row>
    <row r="15" spans="1:6" x14ac:dyDescent="0.25">
      <c r="A15" s="13" t="s">
        <v>17</v>
      </c>
      <c r="B15" s="19" t="s">
        <v>18</v>
      </c>
      <c r="C15" s="19"/>
      <c r="D15" s="19"/>
      <c r="E15" s="19"/>
    </row>
    <row r="19" spans="1:17" x14ac:dyDescent="0.25">
      <c r="A19" s="2" t="s">
        <v>448</v>
      </c>
    </row>
    <row r="20" spans="1:17" x14ac:dyDescent="0.25">
      <c r="A20" s="22" t="s">
        <v>449</v>
      </c>
    </row>
    <row r="22" spans="1:17" ht="15.75" thickBot="1" x14ac:dyDescent="0.3">
      <c r="A22" s="52"/>
      <c r="B22" s="52">
        <v>2010</v>
      </c>
      <c r="C22" s="52">
        <v>2011</v>
      </c>
      <c r="D22" s="52">
        <v>2012</v>
      </c>
      <c r="E22" s="52">
        <v>2013</v>
      </c>
      <c r="F22" s="52">
        <v>2014</v>
      </c>
      <c r="G22" s="52">
        <v>2015</v>
      </c>
      <c r="H22" s="52">
        <v>2016</v>
      </c>
      <c r="I22" s="52">
        <v>2017</v>
      </c>
      <c r="J22" s="52">
        <v>2018</v>
      </c>
      <c r="K22" s="52">
        <v>2019</v>
      </c>
      <c r="L22" s="52">
        <v>2020</v>
      </c>
      <c r="M22" s="52">
        <v>2021</v>
      </c>
      <c r="N22" s="52">
        <v>2022</v>
      </c>
      <c r="O22" s="52">
        <v>2023</v>
      </c>
      <c r="P22" s="52">
        <v>2024</v>
      </c>
      <c r="Q22" s="52">
        <v>2025</v>
      </c>
    </row>
    <row r="23" spans="1:17" x14ac:dyDescent="0.25">
      <c r="A23" t="s">
        <v>21</v>
      </c>
      <c r="B23">
        <v>15.4</v>
      </c>
      <c r="C23">
        <v>15.4</v>
      </c>
      <c r="D23">
        <v>15.9</v>
      </c>
      <c r="E23">
        <v>16.3</v>
      </c>
      <c r="F23">
        <v>15.9</v>
      </c>
      <c r="G23">
        <v>15.4</v>
      </c>
      <c r="H23">
        <v>14.7</v>
      </c>
      <c r="I23">
        <v>13.9</v>
      </c>
      <c r="J23">
        <v>13.3</v>
      </c>
      <c r="K23">
        <v>12.8</v>
      </c>
      <c r="L23">
        <v>14</v>
      </c>
      <c r="M23">
        <v>13.1</v>
      </c>
      <c r="N23">
        <v>11.7</v>
      </c>
      <c r="O23">
        <v>11.2</v>
      </c>
      <c r="P23">
        <v>11.1</v>
      </c>
      <c r="Q23">
        <v>10.9</v>
      </c>
    </row>
    <row r="24" spans="1:17" x14ac:dyDescent="0.25">
      <c r="A24" t="s">
        <v>23</v>
      </c>
      <c r="B24">
        <v>6.8</v>
      </c>
      <c r="C24">
        <v>6.5</v>
      </c>
      <c r="D24">
        <v>7.2</v>
      </c>
      <c r="E24">
        <v>8.1999999999999993</v>
      </c>
      <c r="F24">
        <v>8.1999999999999993</v>
      </c>
      <c r="G24">
        <v>7.3</v>
      </c>
      <c r="H24">
        <v>6.9</v>
      </c>
      <c r="I24">
        <v>6.5</v>
      </c>
      <c r="J24">
        <v>6.3</v>
      </c>
      <c r="K24">
        <v>6.3</v>
      </c>
      <c r="L24">
        <v>6.3</v>
      </c>
      <c r="M24">
        <v>3.9</v>
      </c>
      <c r="N24">
        <v>4.2</v>
      </c>
      <c r="O24">
        <v>4.7</v>
      </c>
      <c r="P24">
        <v>4.9000000000000004</v>
      </c>
      <c r="Q24">
        <v>5.3</v>
      </c>
    </row>
    <row r="25" spans="1:17" x14ac:dyDescent="0.25">
      <c r="A25" t="s">
        <v>24</v>
      </c>
      <c r="B25">
        <v>14.9</v>
      </c>
      <c r="C25">
        <v>15.4</v>
      </c>
      <c r="D25">
        <v>15.9</v>
      </c>
      <c r="E25">
        <v>16.399999999999999</v>
      </c>
      <c r="F25">
        <v>15.7</v>
      </c>
      <c r="G25">
        <v>14.9</v>
      </c>
      <c r="H25">
        <v>14</v>
      </c>
      <c r="I25">
        <v>13</v>
      </c>
      <c r="J25">
        <v>12.2</v>
      </c>
      <c r="K25">
        <v>11.4</v>
      </c>
      <c r="L25">
        <v>12.5</v>
      </c>
      <c r="M25">
        <v>13.2</v>
      </c>
      <c r="N25">
        <v>10.7</v>
      </c>
      <c r="O25">
        <v>9.1</v>
      </c>
      <c r="P25">
        <v>9.4</v>
      </c>
      <c r="Q25">
        <v>9.1999999999999993</v>
      </c>
    </row>
    <row r="26" spans="1:17" ht="15.75" thickBot="1" x14ac:dyDescent="0.3">
      <c r="A26" s="52" t="s">
        <v>25</v>
      </c>
      <c r="B26" s="52">
        <v>28.8</v>
      </c>
      <c r="C26" s="52">
        <v>29.8</v>
      </c>
      <c r="D26" s="52">
        <v>29.6</v>
      </c>
      <c r="E26" s="52">
        <v>28.6</v>
      </c>
      <c r="F26" s="52">
        <v>26.4</v>
      </c>
      <c r="G26" s="52">
        <v>25.5</v>
      </c>
      <c r="H26" s="52">
        <v>23.1</v>
      </c>
      <c r="I26" s="52">
        <v>22.5</v>
      </c>
      <c r="J26" s="52">
        <v>20.8</v>
      </c>
      <c r="K26" s="52">
        <v>19.7</v>
      </c>
      <c r="L26" s="52">
        <v>20.8</v>
      </c>
      <c r="M26" s="52">
        <v>19.100000000000001</v>
      </c>
      <c r="N26" s="52">
        <v>15.4</v>
      </c>
      <c r="O26" s="52">
        <v>15.2</v>
      </c>
      <c r="P26" s="52">
        <v>14.9</v>
      </c>
      <c r="Q26" s="52">
        <v>15.1</v>
      </c>
    </row>
    <row r="30" spans="1:17" x14ac:dyDescent="0.25">
      <c r="A30" s="2" t="s">
        <v>448</v>
      </c>
    </row>
    <row r="31" spans="1:17" x14ac:dyDescent="0.25">
      <c r="A31" s="22" t="s">
        <v>450</v>
      </c>
    </row>
    <row r="33" spans="1:17" ht="15.75" thickBot="1" x14ac:dyDescent="0.3">
      <c r="A33" s="52"/>
      <c r="B33" s="52">
        <v>2010</v>
      </c>
      <c r="C33" s="52">
        <v>2011</v>
      </c>
      <c r="D33" s="52">
        <v>2012</v>
      </c>
      <c r="E33" s="52">
        <v>2013</v>
      </c>
      <c r="F33" s="52">
        <v>2014</v>
      </c>
      <c r="G33" s="52">
        <v>2015</v>
      </c>
      <c r="H33" s="52">
        <v>2016</v>
      </c>
      <c r="I33" s="52">
        <v>2017</v>
      </c>
      <c r="J33" s="52">
        <v>2018</v>
      </c>
      <c r="K33" s="52">
        <v>2019</v>
      </c>
      <c r="L33" s="52">
        <v>2020</v>
      </c>
      <c r="M33" s="52">
        <v>2021</v>
      </c>
      <c r="N33" s="52">
        <v>2022</v>
      </c>
      <c r="O33" s="52">
        <v>2023</v>
      </c>
      <c r="P33" s="52">
        <v>2024</v>
      </c>
      <c r="Q33" s="52">
        <v>2025</v>
      </c>
    </row>
    <row r="34" spans="1:17" x14ac:dyDescent="0.25">
      <c r="A34" t="s">
        <v>21</v>
      </c>
      <c r="B34">
        <v>13.8</v>
      </c>
      <c r="C34">
        <v>13.9</v>
      </c>
      <c r="D34">
        <v>14.5</v>
      </c>
      <c r="E34">
        <v>14.9</v>
      </c>
      <c r="F34">
        <v>14.5</v>
      </c>
      <c r="G34">
        <v>14</v>
      </c>
      <c r="H34">
        <v>13.1</v>
      </c>
      <c r="I34">
        <v>12.2</v>
      </c>
      <c r="J34">
        <v>11.5</v>
      </c>
      <c r="K34">
        <v>11.1</v>
      </c>
      <c r="L34">
        <v>12.6</v>
      </c>
      <c r="M34">
        <v>11.8</v>
      </c>
      <c r="N34">
        <v>10.5</v>
      </c>
      <c r="O34">
        <v>10.1</v>
      </c>
      <c r="P34">
        <v>10</v>
      </c>
      <c r="Q34">
        <v>9.9</v>
      </c>
    </row>
    <row r="35" spans="1:17" x14ac:dyDescent="0.25">
      <c r="A35" t="s">
        <v>23</v>
      </c>
      <c r="B35">
        <v>5.4</v>
      </c>
      <c r="C35">
        <v>5.0999999999999996</v>
      </c>
      <c r="D35">
        <v>5.6</v>
      </c>
      <c r="E35">
        <v>6.9</v>
      </c>
      <c r="F35">
        <v>6.6</v>
      </c>
      <c r="G35">
        <v>5.9</v>
      </c>
      <c r="H35">
        <v>5.8</v>
      </c>
      <c r="I35">
        <v>5.3</v>
      </c>
      <c r="J35">
        <v>5.2</v>
      </c>
      <c r="K35">
        <v>5.7</v>
      </c>
      <c r="L35">
        <v>5.5</v>
      </c>
      <c r="M35">
        <v>3.6</v>
      </c>
      <c r="N35">
        <v>3.8</v>
      </c>
      <c r="O35">
        <v>4</v>
      </c>
      <c r="P35">
        <v>4.5</v>
      </c>
      <c r="Q35">
        <v>4.5</v>
      </c>
    </row>
    <row r="36" spans="1:17" x14ac:dyDescent="0.25">
      <c r="A36" t="s">
        <v>24</v>
      </c>
      <c r="B36">
        <v>13.1</v>
      </c>
      <c r="C36">
        <v>13.3</v>
      </c>
      <c r="D36">
        <v>13.6</v>
      </c>
      <c r="E36">
        <v>14.2</v>
      </c>
      <c r="F36">
        <v>13.7</v>
      </c>
      <c r="G36">
        <v>13.3</v>
      </c>
      <c r="H36">
        <v>11.3</v>
      </c>
      <c r="I36">
        <v>9.6</v>
      </c>
      <c r="J36">
        <v>8.4</v>
      </c>
      <c r="K36">
        <v>7.7</v>
      </c>
      <c r="L36">
        <v>9</v>
      </c>
      <c r="M36">
        <v>10.1</v>
      </c>
      <c r="N36">
        <v>8.1999999999999993</v>
      </c>
      <c r="O36">
        <v>6.9</v>
      </c>
      <c r="P36">
        <v>7.4</v>
      </c>
      <c r="Q36">
        <v>7.3</v>
      </c>
    </row>
    <row r="37" spans="1:17" ht="15.75" thickBot="1" x14ac:dyDescent="0.3">
      <c r="A37" s="52" t="s">
        <v>25</v>
      </c>
      <c r="B37" s="52">
        <v>27.4</v>
      </c>
      <c r="C37" s="52">
        <v>28.4</v>
      </c>
      <c r="D37" s="52">
        <v>27.7</v>
      </c>
      <c r="E37" s="52">
        <v>25.6</v>
      </c>
      <c r="F37" s="52">
        <v>24.9</v>
      </c>
      <c r="G37" s="52">
        <v>24.1</v>
      </c>
      <c r="H37" s="52">
        <v>21.1</v>
      </c>
      <c r="I37" s="52">
        <v>20.7</v>
      </c>
      <c r="J37" s="52">
        <v>18.600000000000001</v>
      </c>
      <c r="K37" s="52">
        <v>17.899999999999999</v>
      </c>
      <c r="L37" s="52">
        <v>19.3</v>
      </c>
      <c r="M37" s="52">
        <v>17.3</v>
      </c>
      <c r="N37" s="52">
        <v>13.4</v>
      </c>
      <c r="O37" s="52">
        <v>14</v>
      </c>
      <c r="P37" s="52">
        <v>13.8</v>
      </c>
      <c r="Q37" s="52">
        <v>14.4</v>
      </c>
    </row>
    <row r="41" spans="1:17" x14ac:dyDescent="0.25">
      <c r="A41" s="2" t="s">
        <v>448</v>
      </c>
    </row>
    <row r="42" spans="1:17" x14ac:dyDescent="0.25">
      <c r="A42" s="22" t="s">
        <v>451</v>
      </c>
    </row>
    <row r="44" spans="1:17" ht="15.75" thickBot="1" x14ac:dyDescent="0.3">
      <c r="A44" s="52"/>
      <c r="B44" s="52">
        <v>2010</v>
      </c>
      <c r="C44" s="52">
        <v>2011</v>
      </c>
      <c r="D44" s="52">
        <v>2012</v>
      </c>
      <c r="E44" s="52">
        <v>2013</v>
      </c>
      <c r="F44" s="52">
        <v>2014</v>
      </c>
      <c r="G44" s="52">
        <v>2015</v>
      </c>
      <c r="H44" s="52">
        <v>2016</v>
      </c>
      <c r="I44" s="52">
        <v>2017</v>
      </c>
      <c r="J44" s="52">
        <v>2018</v>
      </c>
      <c r="K44" s="52">
        <v>2019</v>
      </c>
      <c r="L44" s="52">
        <v>2020</v>
      </c>
      <c r="M44" s="52">
        <v>2021</v>
      </c>
      <c r="N44" s="52">
        <v>2022</v>
      </c>
      <c r="O44" s="52">
        <v>2023</v>
      </c>
      <c r="P44" s="52">
        <v>2024</v>
      </c>
      <c r="Q44" s="52">
        <v>2025</v>
      </c>
    </row>
    <row r="45" spans="1:17" x14ac:dyDescent="0.25">
      <c r="A45" t="s">
        <v>21</v>
      </c>
      <c r="B45">
        <v>16.899999999999999</v>
      </c>
      <c r="C45">
        <v>17</v>
      </c>
      <c r="D45">
        <v>17.399999999999999</v>
      </c>
      <c r="E45">
        <v>17.7</v>
      </c>
      <c r="F45">
        <v>17.399999999999999</v>
      </c>
      <c r="G45">
        <v>16.899999999999999</v>
      </c>
      <c r="H45">
        <v>16.5</v>
      </c>
      <c r="I45">
        <v>15.8</v>
      </c>
      <c r="J45">
        <v>15.1</v>
      </c>
      <c r="K45">
        <v>14.5</v>
      </c>
      <c r="L45">
        <v>15.4</v>
      </c>
      <c r="M45">
        <v>14.4</v>
      </c>
      <c r="N45">
        <v>13</v>
      </c>
      <c r="O45">
        <v>12.5</v>
      </c>
      <c r="P45">
        <v>12.1</v>
      </c>
      <c r="Q45">
        <v>12</v>
      </c>
    </row>
    <row r="46" spans="1:17" x14ac:dyDescent="0.25">
      <c r="A46" t="s">
        <v>23</v>
      </c>
      <c r="B46">
        <v>8.1999999999999993</v>
      </c>
      <c r="C46">
        <v>8</v>
      </c>
      <c r="D46">
        <v>8.9</v>
      </c>
      <c r="E46">
        <v>9.4</v>
      </c>
      <c r="F46">
        <v>9.9</v>
      </c>
      <c r="G46">
        <v>8.8000000000000007</v>
      </c>
      <c r="H46">
        <v>8.1999999999999993</v>
      </c>
      <c r="I46">
        <v>7.9</v>
      </c>
      <c r="J46">
        <v>7.4</v>
      </c>
      <c r="K46">
        <v>6.9</v>
      </c>
      <c r="L46">
        <v>7.2</v>
      </c>
      <c r="M46">
        <v>4.2</v>
      </c>
      <c r="N46">
        <v>4.5999999999999996</v>
      </c>
      <c r="O46">
        <v>5.5</v>
      </c>
      <c r="P46">
        <v>5.4</v>
      </c>
      <c r="Q46">
        <v>6</v>
      </c>
    </row>
    <row r="47" spans="1:17" x14ac:dyDescent="0.25">
      <c r="A47" t="s">
        <v>24</v>
      </c>
      <c r="B47">
        <v>16.7</v>
      </c>
      <c r="C47">
        <v>17.7</v>
      </c>
      <c r="D47">
        <v>18.2</v>
      </c>
      <c r="E47">
        <v>18.8</v>
      </c>
      <c r="F47">
        <v>17.899999999999999</v>
      </c>
      <c r="G47">
        <v>16.5</v>
      </c>
      <c r="H47">
        <v>16.8</v>
      </c>
      <c r="I47">
        <v>16.7</v>
      </c>
      <c r="J47">
        <v>16.2</v>
      </c>
      <c r="K47">
        <v>15.3</v>
      </c>
      <c r="L47">
        <v>16.100000000000001</v>
      </c>
      <c r="M47">
        <v>16.3</v>
      </c>
      <c r="N47">
        <v>13.3</v>
      </c>
      <c r="O47">
        <v>11.5</v>
      </c>
      <c r="P47">
        <v>11.5</v>
      </c>
      <c r="Q47">
        <v>11.1</v>
      </c>
    </row>
    <row r="48" spans="1:17" ht="15.75" thickBot="1" x14ac:dyDescent="0.3">
      <c r="A48" s="52" t="s">
        <v>25</v>
      </c>
      <c r="B48" s="52">
        <v>30.4</v>
      </c>
      <c r="C48" s="52">
        <v>31.3</v>
      </c>
      <c r="D48" s="52">
        <v>31.9</v>
      </c>
      <c r="E48" s="52">
        <v>31.9</v>
      </c>
      <c r="F48" s="52">
        <v>28</v>
      </c>
      <c r="G48" s="52">
        <v>27</v>
      </c>
      <c r="H48" s="52">
        <v>25.2</v>
      </c>
      <c r="I48" s="52">
        <v>24.3</v>
      </c>
      <c r="J48" s="52">
        <v>23.1</v>
      </c>
      <c r="K48" s="52">
        <v>21.6</v>
      </c>
      <c r="L48" s="52">
        <v>22.3</v>
      </c>
      <c r="M48" s="52">
        <v>21</v>
      </c>
      <c r="N48" s="52">
        <v>17.5</v>
      </c>
      <c r="O48" s="52">
        <v>16.600000000000001</v>
      </c>
      <c r="P48" s="52">
        <v>16</v>
      </c>
      <c r="Q48" s="52">
        <v>15.9</v>
      </c>
    </row>
    <row r="50" spans="1:9" x14ac:dyDescent="0.25">
      <c r="A50" t="s">
        <v>28</v>
      </c>
    </row>
    <row r="51" spans="1:9" x14ac:dyDescent="0.25">
      <c r="A51" t="s">
        <v>452</v>
      </c>
    </row>
    <row r="53" spans="1:9" x14ac:dyDescent="0.25">
      <c r="A53" s="28" t="s">
        <v>32</v>
      </c>
    </row>
    <row r="54" spans="1:9" x14ac:dyDescent="0.25">
      <c r="A54" t="s">
        <v>33</v>
      </c>
    </row>
    <row r="59" spans="1:9" x14ac:dyDescent="0.25">
      <c r="A59" s="29" t="s">
        <v>34</v>
      </c>
    </row>
    <row r="60" spans="1:9" x14ac:dyDescent="0.25">
      <c r="A60" s="30" t="s">
        <v>453</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sheetData>
  <mergeCells count="11">
    <mergeCell ref="A12:E12"/>
    <mergeCell ref="B13:E13"/>
    <mergeCell ref="B14:E14"/>
    <mergeCell ref="B15:E15"/>
    <mergeCell ref="A60:I66"/>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Q67"/>
  <sheetViews>
    <sheetView workbookViewId="0">
      <selection activeCell="J1" sqref="J1"/>
    </sheetView>
  </sheetViews>
  <sheetFormatPr defaultRowHeight="15" x14ac:dyDescent="0.25"/>
  <cols>
    <col min="1" max="1" width="15.7109375" customWidth="1"/>
  </cols>
  <sheetData>
    <row r="1" spans="1:5" ht="23.25" x14ac:dyDescent="0.35">
      <c r="A1" s="51" t="s">
        <v>425</v>
      </c>
    </row>
    <row r="2" spans="1:5" x14ac:dyDescent="0.25">
      <c r="A2" s="4" t="str">
        <f>HYPERLINK("#CONTENTS!A1", "CONTENTS")</f>
        <v>CONTENTS</v>
      </c>
    </row>
    <row r="5" spans="1:5" x14ac:dyDescent="0.25">
      <c r="A5" s="5" t="s">
        <v>1</v>
      </c>
      <c r="B5" s="6"/>
      <c r="C5" s="6"/>
      <c r="D5" s="7"/>
    </row>
    <row r="6" spans="1:5" x14ac:dyDescent="0.25">
      <c r="A6" s="20" t="s">
        <v>2</v>
      </c>
      <c r="B6" s="17" t="s">
        <v>454</v>
      </c>
      <c r="C6" s="17"/>
      <c r="D6" s="17"/>
    </row>
    <row r="7" spans="1:5" x14ac:dyDescent="0.25">
      <c r="A7" s="12" t="s">
        <v>4</v>
      </c>
      <c r="B7" s="9" t="s">
        <v>455</v>
      </c>
      <c r="C7" s="9"/>
      <c r="D7" s="9"/>
    </row>
    <row r="8" spans="1:5" x14ac:dyDescent="0.25">
      <c r="A8" s="12" t="s">
        <v>6</v>
      </c>
      <c r="B8" s="10" t="s">
        <v>456</v>
      </c>
      <c r="C8" s="9"/>
      <c r="D8" s="9"/>
    </row>
    <row r="9" spans="1:5" x14ac:dyDescent="0.25">
      <c r="A9" s="12" t="s">
        <v>8</v>
      </c>
      <c r="B9" s="10" t="s">
        <v>9</v>
      </c>
      <c r="C9" s="9"/>
      <c r="D9" s="9"/>
    </row>
    <row r="10" spans="1:5" x14ac:dyDescent="0.25">
      <c r="A10" s="13" t="s">
        <v>10</v>
      </c>
      <c r="B10" s="14" t="s">
        <v>11</v>
      </c>
      <c r="C10" s="15"/>
      <c r="D10" s="15"/>
    </row>
    <row r="12" spans="1:5" x14ac:dyDescent="0.25">
      <c r="A12" s="5" t="s">
        <v>12</v>
      </c>
      <c r="B12" s="6"/>
      <c r="C12" s="6"/>
      <c r="D12" s="6"/>
      <c r="E12" s="7"/>
    </row>
    <row r="13" spans="1:5" x14ac:dyDescent="0.25">
      <c r="A13" s="20" t="s">
        <v>13</v>
      </c>
      <c r="B13" s="17" t="s">
        <v>95</v>
      </c>
      <c r="C13" s="17"/>
      <c r="D13" s="17"/>
      <c r="E13" s="17"/>
    </row>
    <row r="14" spans="1:5" x14ac:dyDescent="0.25">
      <c r="A14" s="12" t="s">
        <v>15</v>
      </c>
      <c r="B14" s="9" t="s">
        <v>457</v>
      </c>
      <c r="C14" s="9"/>
      <c r="D14" s="9"/>
      <c r="E14" s="9"/>
    </row>
    <row r="15" spans="1:5" x14ac:dyDescent="0.25">
      <c r="A15" s="13" t="s">
        <v>17</v>
      </c>
      <c r="B15" s="19" t="s">
        <v>18</v>
      </c>
      <c r="C15" s="19"/>
      <c r="D15" s="19"/>
      <c r="E15" s="19"/>
    </row>
    <row r="19" spans="1:17" x14ac:dyDescent="0.25">
      <c r="A19" s="2" t="s">
        <v>458</v>
      </c>
    </row>
    <row r="20" spans="1:17" x14ac:dyDescent="0.25">
      <c r="A20" s="22" t="s">
        <v>459</v>
      </c>
    </row>
    <row r="21" spans="1:17" x14ac:dyDescent="0.25">
      <c r="A21" s="22" t="s">
        <v>460</v>
      </c>
    </row>
    <row r="23" spans="1:17" ht="15.75" thickBot="1" x14ac:dyDescent="0.3">
      <c r="A23" s="52"/>
      <c r="B23" s="52">
        <v>2010</v>
      </c>
      <c r="C23" s="52">
        <v>2011</v>
      </c>
      <c r="D23" s="52">
        <v>2012</v>
      </c>
      <c r="E23" s="52">
        <v>2013</v>
      </c>
      <c r="F23" s="52">
        <v>2014</v>
      </c>
      <c r="G23" s="52">
        <v>2015</v>
      </c>
      <c r="H23" s="52">
        <v>2016</v>
      </c>
      <c r="I23" s="52">
        <v>2017</v>
      </c>
      <c r="J23" s="52">
        <v>2018</v>
      </c>
      <c r="K23" s="52">
        <v>2019</v>
      </c>
      <c r="L23" s="52">
        <v>2020</v>
      </c>
      <c r="M23" s="52">
        <v>2021</v>
      </c>
      <c r="N23" s="52">
        <v>2022</v>
      </c>
      <c r="O23" s="52">
        <v>2023</v>
      </c>
      <c r="P23" s="52">
        <v>2024</v>
      </c>
      <c r="Q23" s="52">
        <v>2025</v>
      </c>
    </row>
    <row r="24" spans="1:17" x14ac:dyDescent="0.25">
      <c r="A24" t="s">
        <v>21</v>
      </c>
      <c r="B24">
        <v>67</v>
      </c>
      <c r="C24">
        <v>67.099999999999994</v>
      </c>
      <c r="D24">
        <v>66.900000000000006</v>
      </c>
      <c r="E24">
        <v>66.8</v>
      </c>
      <c r="F24">
        <v>67.599999999999994</v>
      </c>
      <c r="G24">
        <v>68.5</v>
      </c>
      <c r="H24">
        <v>69.7</v>
      </c>
      <c r="I24">
        <v>70.900000000000006</v>
      </c>
      <c r="J24">
        <v>71.900000000000006</v>
      </c>
      <c r="K24">
        <v>72.7</v>
      </c>
      <c r="L24">
        <v>71.7</v>
      </c>
      <c r="M24">
        <v>73.099999999999994</v>
      </c>
      <c r="N24">
        <v>74.599999999999994</v>
      </c>
      <c r="O24">
        <v>75.3</v>
      </c>
      <c r="P24">
        <v>75.8</v>
      </c>
      <c r="Q24">
        <v>76.2</v>
      </c>
    </row>
    <row r="25" spans="1:17" x14ac:dyDescent="0.25">
      <c r="A25" t="s">
        <v>23</v>
      </c>
      <c r="B25">
        <v>77</v>
      </c>
      <c r="C25">
        <v>77.2</v>
      </c>
      <c r="D25">
        <v>77.5</v>
      </c>
      <c r="E25">
        <v>76.7</v>
      </c>
      <c r="F25">
        <v>76.3</v>
      </c>
      <c r="G25">
        <v>77.2</v>
      </c>
      <c r="H25">
        <v>77.900000000000006</v>
      </c>
      <c r="I25">
        <v>78.900000000000006</v>
      </c>
      <c r="J25">
        <v>80</v>
      </c>
      <c r="K25">
        <v>81</v>
      </c>
      <c r="L25">
        <v>80.8</v>
      </c>
      <c r="M25">
        <v>81.7</v>
      </c>
      <c r="N25">
        <v>82.9</v>
      </c>
      <c r="O25">
        <v>83.5</v>
      </c>
      <c r="P25">
        <v>83.5</v>
      </c>
      <c r="Q25">
        <v>83.4</v>
      </c>
    </row>
    <row r="26" spans="1:17" x14ac:dyDescent="0.25">
      <c r="A26" t="s">
        <v>24</v>
      </c>
      <c r="B26">
        <v>62.2</v>
      </c>
      <c r="C26">
        <v>62.5</v>
      </c>
      <c r="D26">
        <v>62.9</v>
      </c>
      <c r="E26">
        <v>63.2</v>
      </c>
      <c r="F26">
        <v>64.900000000000006</v>
      </c>
      <c r="G26">
        <v>66.3</v>
      </c>
      <c r="H26">
        <v>68.2</v>
      </c>
      <c r="I26">
        <v>70</v>
      </c>
      <c r="J26">
        <v>71.400000000000006</v>
      </c>
      <c r="K26">
        <v>72.599999999999994</v>
      </c>
      <c r="L26">
        <v>72.8</v>
      </c>
      <c r="M26">
        <v>75.5</v>
      </c>
      <c r="N26">
        <v>76.7</v>
      </c>
      <c r="O26">
        <v>77.900000000000006</v>
      </c>
      <c r="P26">
        <v>78.400000000000006</v>
      </c>
      <c r="Q26">
        <v>78.8</v>
      </c>
    </row>
    <row r="27" spans="1:17" ht="15.75" thickBot="1" x14ac:dyDescent="0.3">
      <c r="A27" s="52" t="s">
        <v>25</v>
      </c>
      <c r="B27" s="52">
        <v>51.8</v>
      </c>
      <c r="C27" s="52">
        <v>48.2</v>
      </c>
      <c r="D27" s="52">
        <v>47.9</v>
      </c>
      <c r="E27" s="52">
        <v>50.6</v>
      </c>
      <c r="F27" s="52">
        <v>53.5</v>
      </c>
      <c r="G27" s="52">
        <v>54.8</v>
      </c>
      <c r="H27" s="52">
        <v>57.9</v>
      </c>
      <c r="I27" s="52">
        <v>60.4</v>
      </c>
      <c r="J27" s="52">
        <v>62.2</v>
      </c>
      <c r="K27" s="52">
        <v>62.9</v>
      </c>
      <c r="L27" s="52">
        <v>63.7</v>
      </c>
      <c r="M27" s="52">
        <v>66.2</v>
      </c>
      <c r="N27" s="52">
        <v>68.8</v>
      </c>
      <c r="O27" s="52">
        <v>69.599999999999994</v>
      </c>
      <c r="P27" s="52">
        <v>71.3</v>
      </c>
      <c r="Q27" s="52">
        <v>71.599999999999994</v>
      </c>
    </row>
    <row r="31" spans="1:17" x14ac:dyDescent="0.25">
      <c r="A31" s="2" t="s">
        <v>458</v>
      </c>
    </row>
    <row r="32" spans="1:17" x14ac:dyDescent="0.25">
      <c r="A32" s="22" t="s">
        <v>459</v>
      </c>
    </row>
    <row r="33" spans="1:17" x14ac:dyDescent="0.25">
      <c r="A33" s="22" t="s">
        <v>461</v>
      </c>
    </row>
    <row r="35" spans="1:17" ht="15.75" thickBot="1" x14ac:dyDescent="0.3">
      <c r="A35" s="52"/>
      <c r="B35" s="52">
        <v>2010</v>
      </c>
      <c r="C35" s="52">
        <v>2011</v>
      </c>
      <c r="D35" s="52">
        <v>2012</v>
      </c>
      <c r="E35" s="52">
        <v>2013</v>
      </c>
      <c r="F35" s="52">
        <v>2014</v>
      </c>
      <c r="G35" s="52">
        <v>2015</v>
      </c>
      <c r="H35" s="52">
        <v>2016</v>
      </c>
      <c r="I35" s="52">
        <v>2017</v>
      </c>
      <c r="J35" s="52">
        <v>2018</v>
      </c>
      <c r="K35" s="52">
        <v>2019</v>
      </c>
      <c r="L35" s="52">
        <v>2020</v>
      </c>
      <c r="M35" s="52">
        <v>2021</v>
      </c>
      <c r="N35" s="52">
        <v>2022</v>
      </c>
      <c r="O35" s="52">
        <v>2023</v>
      </c>
      <c r="P35" s="52">
        <v>2024</v>
      </c>
      <c r="Q35" s="52">
        <v>2025</v>
      </c>
    </row>
    <row r="36" spans="1:17" x14ac:dyDescent="0.25">
      <c r="A36" t="s">
        <v>21</v>
      </c>
      <c r="B36">
        <v>73.400000000000006</v>
      </c>
      <c r="C36">
        <v>73.400000000000006</v>
      </c>
      <c r="D36">
        <v>72.8</v>
      </c>
      <c r="E36">
        <v>72.400000000000006</v>
      </c>
      <c r="F36">
        <v>73.099999999999994</v>
      </c>
      <c r="G36">
        <v>74.099999999999994</v>
      </c>
      <c r="H36">
        <v>75.2</v>
      </c>
      <c r="I36">
        <v>76.5</v>
      </c>
      <c r="J36">
        <v>77.599999999999994</v>
      </c>
      <c r="K36">
        <v>78.400000000000006</v>
      </c>
      <c r="L36">
        <v>77.2</v>
      </c>
      <c r="M36">
        <v>78.5</v>
      </c>
      <c r="N36">
        <v>79.900000000000006</v>
      </c>
      <c r="O36">
        <v>80.400000000000006</v>
      </c>
      <c r="P36">
        <v>80.8</v>
      </c>
      <c r="Q36">
        <v>81</v>
      </c>
    </row>
    <row r="37" spans="1:17" x14ac:dyDescent="0.25">
      <c r="A37" t="s">
        <v>23</v>
      </c>
      <c r="B37">
        <v>83</v>
      </c>
      <c r="C37">
        <v>82.9</v>
      </c>
      <c r="D37">
        <v>82.8</v>
      </c>
      <c r="E37">
        <v>81.599999999999994</v>
      </c>
      <c r="F37">
        <v>81.7</v>
      </c>
      <c r="G37">
        <v>82.5</v>
      </c>
      <c r="H37">
        <v>83.2</v>
      </c>
      <c r="I37">
        <v>83.8</v>
      </c>
      <c r="J37">
        <v>84.8</v>
      </c>
      <c r="K37">
        <v>85.4</v>
      </c>
      <c r="L37">
        <v>85</v>
      </c>
      <c r="M37">
        <v>85.7</v>
      </c>
      <c r="N37">
        <v>86.9</v>
      </c>
      <c r="O37">
        <v>87.4</v>
      </c>
      <c r="P37">
        <v>87.3</v>
      </c>
      <c r="Q37">
        <v>87.2</v>
      </c>
    </row>
    <row r="38" spans="1:17" x14ac:dyDescent="0.25">
      <c r="A38" t="s">
        <v>24</v>
      </c>
      <c r="B38">
        <v>68.8</v>
      </c>
      <c r="C38">
        <v>69.3</v>
      </c>
      <c r="D38">
        <v>69.7</v>
      </c>
      <c r="E38">
        <v>70</v>
      </c>
      <c r="F38">
        <v>71.8</v>
      </c>
      <c r="G38">
        <v>72.900000000000006</v>
      </c>
      <c r="H38">
        <v>74.900000000000006</v>
      </c>
      <c r="I38">
        <v>77</v>
      </c>
      <c r="J38">
        <v>78.3</v>
      </c>
      <c r="K38">
        <v>79.900000000000006</v>
      </c>
      <c r="L38">
        <v>80.2</v>
      </c>
      <c r="M38">
        <v>82.4</v>
      </c>
      <c r="N38">
        <v>83.2</v>
      </c>
      <c r="O38">
        <v>83.8</v>
      </c>
      <c r="P38">
        <v>84.1</v>
      </c>
      <c r="Q38">
        <v>84.5</v>
      </c>
    </row>
    <row r="39" spans="1:17" ht="15.75" thickBot="1" x14ac:dyDescent="0.3">
      <c r="A39" s="52" t="s">
        <v>25</v>
      </c>
      <c r="B39" s="52">
        <v>60.2</v>
      </c>
      <c r="C39" s="52">
        <v>56.6</v>
      </c>
      <c r="D39" s="52">
        <v>56.4</v>
      </c>
      <c r="E39" s="52">
        <v>59.2</v>
      </c>
      <c r="F39" s="52">
        <v>61.4</v>
      </c>
      <c r="G39" s="52">
        <v>62.8</v>
      </c>
      <c r="H39" s="52">
        <v>65.5</v>
      </c>
      <c r="I39" s="52">
        <v>67.900000000000006</v>
      </c>
      <c r="J39" s="52">
        <v>70.099999999999994</v>
      </c>
      <c r="K39" s="52">
        <v>70.099999999999994</v>
      </c>
      <c r="L39" s="52">
        <v>70.900000000000006</v>
      </c>
      <c r="M39" s="52">
        <v>73.599999999999994</v>
      </c>
      <c r="N39" s="52">
        <v>75.8</v>
      </c>
      <c r="O39" s="52">
        <v>75.900000000000006</v>
      </c>
      <c r="P39" s="52">
        <v>77.2</v>
      </c>
      <c r="Q39" s="52">
        <v>77.3</v>
      </c>
    </row>
    <row r="43" spans="1:17" x14ac:dyDescent="0.25">
      <c r="A43" s="2" t="s">
        <v>458</v>
      </c>
    </row>
    <row r="44" spans="1:17" x14ac:dyDescent="0.25">
      <c r="A44" s="22" t="s">
        <v>459</v>
      </c>
    </row>
    <row r="45" spans="1:17" x14ac:dyDescent="0.25">
      <c r="A45" s="22" t="s">
        <v>462</v>
      </c>
    </row>
    <row r="47" spans="1:17" ht="15.75" thickBot="1" x14ac:dyDescent="0.3">
      <c r="A47" s="52"/>
      <c r="B47" s="52">
        <v>2010</v>
      </c>
      <c r="C47" s="52">
        <v>2011</v>
      </c>
      <c r="D47" s="52">
        <v>2012</v>
      </c>
      <c r="E47" s="52">
        <v>2013</v>
      </c>
      <c r="F47" s="52">
        <v>2014</v>
      </c>
      <c r="G47" s="52">
        <v>2015</v>
      </c>
      <c r="H47" s="52">
        <v>2016</v>
      </c>
      <c r="I47" s="52">
        <v>2017</v>
      </c>
      <c r="J47" s="52">
        <v>2018</v>
      </c>
      <c r="K47" s="52">
        <v>2019</v>
      </c>
      <c r="L47" s="52">
        <v>2020</v>
      </c>
      <c r="M47" s="52">
        <v>2021</v>
      </c>
      <c r="N47" s="52">
        <v>2022</v>
      </c>
      <c r="O47" s="52">
        <v>2023</v>
      </c>
      <c r="P47" s="52">
        <v>2024</v>
      </c>
      <c r="Q47" s="52">
        <v>2025</v>
      </c>
    </row>
    <row r="48" spans="1:17" x14ac:dyDescent="0.25">
      <c r="A48" t="s">
        <v>21</v>
      </c>
      <c r="B48">
        <v>60.7</v>
      </c>
      <c r="C48">
        <v>60.9</v>
      </c>
      <c r="D48">
        <v>61</v>
      </c>
      <c r="E48">
        <v>61.2</v>
      </c>
      <c r="F48">
        <v>62</v>
      </c>
      <c r="G48">
        <v>63</v>
      </c>
      <c r="H48">
        <v>64.099999999999994</v>
      </c>
      <c r="I48">
        <v>65.3</v>
      </c>
      <c r="J48">
        <v>66.3</v>
      </c>
      <c r="K48">
        <v>67.099999999999994</v>
      </c>
      <c r="L48">
        <v>66.2</v>
      </c>
      <c r="M48">
        <v>67.599999999999994</v>
      </c>
      <c r="N48">
        <v>69.3</v>
      </c>
      <c r="O48">
        <v>70.2</v>
      </c>
      <c r="P48">
        <v>70.8</v>
      </c>
      <c r="Q48">
        <v>71.400000000000006</v>
      </c>
    </row>
    <row r="49" spans="1:17" x14ac:dyDescent="0.25">
      <c r="A49" t="s">
        <v>23</v>
      </c>
      <c r="B49">
        <v>70.900000000000006</v>
      </c>
      <c r="C49">
        <v>71.5</v>
      </c>
      <c r="D49">
        <v>72</v>
      </c>
      <c r="E49">
        <v>71.7</v>
      </c>
      <c r="F49">
        <v>70.8</v>
      </c>
      <c r="G49">
        <v>71.900000000000006</v>
      </c>
      <c r="H49">
        <v>72.7</v>
      </c>
      <c r="I49">
        <v>73.900000000000006</v>
      </c>
      <c r="J49">
        <v>75.2</v>
      </c>
      <c r="K49">
        <v>76.5</v>
      </c>
      <c r="L49">
        <v>76.599999999999994</v>
      </c>
      <c r="M49">
        <v>77.5</v>
      </c>
      <c r="N49">
        <v>79</v>
      </c>
      <c r="O49">
        <v>79.599999999999994</v>
      </c>
      <c r="P49">
        <v>79.7</v>
      </c>
      <c r="Q49">
        <v>79.599999999999994</v>
      </c>
    </row>
    <row r="50" spans="1:17" x14ac:dyDescent="0.25">
      <c r="A50" t="s">
        <v>24</v>
      </c>
      <c r="B50">
        <v>55.6</v>
      </c>
      <c r="C50">
        <v>55.8</v>
      </c>
      <c r="D50">
        <v>56.2</v>
      </c>
      <c r="E50">
        <v>56.3</v>
      </c>
      <c r="F50">
        <v>58.2</v>
      </c>
      <c r="G50">
        <v>59.9</v>
      </c>
      <c r="H50">
        <v>61.5</v>
      </c>
      <c r="I50">
        <v>63</v>
      </c>
      <c r="J50">
        <v>64.5</v>
      </c>
      <c r="K50">
        <v>65.3</v>
      </c>
      <c r="L50">
        <v>65.400000000000006</v>
      </c>
      <c r="M50">
        <v>68.5</v>
      </c>
      <c r="N50">
        <v>70.3</v>
      </c>
      <c r="O50">
        <v>72</v>
      </c>
      <c r="P50">
        <v>72.5</v>
      </c>
      <c r="Q50">
        <v>73.2</v>
      </c>
    </row>
    <row r="51" spans="1:17" ht="15.75" thickBot="1" x14ac:dyDescent="0.3">
      <c r="A51" s="52" t="s">
        <v>25</v>
      </c>
      <c r="B51" s="52">
        <v>43.5</v>
      </c>
      <c r="C51" s="52">
        <v>39.9</v>
      </c>
      <c r="D51" s="52">
        <v>39.5</v>
      </c>
      <c r="E51" s="52">
        <v>42.2</v>
      </c>
      <c r="F51" s="52">
        <v>45.7</v>
      </c>
      <c r="G51" s="52">
        <v>46.8</v>
      </c>
      <c r="H51" s="52">
        <v>50.4</v>
      </c>
      <c r="I51" s="52">
        <v>53</v>
      </c>
      <c r="J51" s="52">
        <v>54.5</v>
      </c>
      <c r="K51" s="52">
        <v>55.8</v>
      </c>
      <c r="L51" s="52">
        <v>56.6</v>
      </c>
      <c r="M51" s="52">
        <v>58.9</v>
      </c>
      <c r="N51" s="52">
        <v>61.8</v>
      </c>
      <c r="O51" s="52">
        <v>63.4</v>
      </c>
      <c r="P51" s="52">
        <v>65.5</v>
      </c>
      <c r="Q51" s="52">
        <v>65.8</v>
      </c>
    </row>
    <row r="53" spans="1:17" x14ac:dyDescent="0.25">
      <c r="A53" t="s">
        <v>28</v>
      </c>
    </row>
    <row r="54" spans="1:17" x14ac:dyDescent="0.25">
      <c r="A54" t="s">
        <v>463</v>
      </c>
    </row>
    <row r="56" spans="1:17" x14ac:dyDescent="0.25">
      <c r="A56" s="28" t="s">
        <v>32</v>
      </c>
    </row>
    <row r="57" spans="1:17" x14ac:dyDescent="0.25">
      <c r="A57" t="s">
        <v>33</v>
      </c>
    </row>
    <row r="62" spans="1:17" x14ac:dyDescent="0.25">
      <c r="A62" s="29" t="s">
        <v>34</v>
      </c>
    </row>
    <row r="63" spans="1:17" x14ac:dyDescent="0.25">
      <c r="A63" s="30" t="s">
        <v>464</v>
      </c>
      <c r="B63" s="16"/>
      <c r="C63" s="16"/>
      <c r="D63" s="16"/>
      <c r="E63" s="16"/>
      <c r="F63" s="16"/>
      <c r="G63" s="16"/>
      <c r="H63" s="16"/>
      <c r="I63" s="16"/>
    </row>
    <row r="64" spans="1:17"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E12"/>
    <mergeCell ref="B13:E13"/>
    <mergeCell ref="B14:E14"/>
    <mergeCell ref="B15:E15"/>
    <mergeCell ref="A63:I67"/>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243B"/>
  </sheetPr>
  <dimension ref="A1:L79"/>
  <sheetViews>
    <sheetView workbookViewId="0">
      <selection activeCell="F1" sqref="F1"/>
    </sheetView>
  </sheetViews>
  <sheetFormatPr defaultRowHeight="15" x14ac:dyDescent="0.25"/>
  <cols>
    <col min="1" max="1" width="15.7109375" customWidth="1"/>
  </cols>
  <sheetData>
    <row r="1" spans="1:6" ht="23.25" x14ac:dyDescent="0.35">
      <c r="A1" s="3" t="s">
        <v>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47</v>
      </c>
      <c r="C6" s="8"/>
      <c r="D6" s="8"/>
      <c r="E6" s="8"/>
      <c r="F6" s="8"/>
    </row>
    <row r="7" spans="1:6" x14ac:dyDescent="0.25">
      <c r="A7" s="12" t="s">
        <v>4</v>
      </c>
      <c r="B7" s="9" t="s">
        <v>48</v>
      </c>
      <c r="C7" s="9"/>
      <c r="D7" s="9"/>
      <c r="E7" s="9"/>
      <c r="F7" s="9"/>
    </row>
    <row r="8" spans="1:6" x14ac:dyDescent="0.25">
      <c r="A8" s="12" t="s">
        <v>6</v>
      </c>
      <c r="B8" s="10" t="s">
        <v>49</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2" x14ac:dyDescent="0.25">
      <c r="A19" s="2" t="s">
        <v>50</v>
      </c>
    </row>
    <row r="20" spans="1:12" x14ac:dyDescent="0.25">
      <c r="A20" s="22" t="s">
        <v>51</v>
      </c>
    </row>
    <row r="22" spans="1:12" ht="15.75" thickBot="1" x14ac:dyDescent="0.3">
      <c r="A22" s="25"/>
      <c r="B22" s="25">
        <v>2015</v>
      </c>
      <c r="C22" s="25">
        <v>2016</v>
      </c>
      <c r="D22" s="25">
        <v>2017</v>
      </c>
      <c r="E22" s="25">
        <v>2018</v>
      </c>
      <c r="F22" s="25">
        <v>2019</v>
      </c>
      <c r="G22" s="25">
        <v>2020</v>
      </c>
      <c r="H22" s="25">
        <v>2021</v>
      </c>
      <c r="I22" s="25">
        <v>2022</v>
      </c>
      <c r="J22" s="25">
        <v>2023</v>
      </c>
      <c r="K22" s="25">
        <v>2024</v>
      </c>
      <c r="L22" s="25">
        <v>2025</v>
      </c>
    </row>
    <row r="23" spans="1:12" x14ac:dyDescent="0.25">
      <c r="A23" t="s">
        <v>21</v>
      </c>
      <c r="B23">
        <v>9.6999999999999993</v>
      </c>
      <c r="C23">
        <v>9</v>
      </c>
      <c r="D23">
        <v>7.8</v>
      </c>
      <c r="E23">
        <v>7.1</v>
      </c>
      <c r="F23">
        <v>6.7</v>
      </c>
      <c r="G23">
        <v>6.7</v>
      </c>
      <c r="H23">
        <v>6.3</v>
      </c>
      <c r="I23">
        <v>6.7</v>
      </c>
      <c r="J23">
        <v>6.8</v>
      </c>
      <c r="K23">
        <v>6.4</v>
      </c>
      <c r="L23" s="26" t="s">
        <v>22</v>
      </c>
    </row>
    <row r="24" spans="1:12" x14ac:dyDescent="0.25">
      <c r="A24" t="s">
        <v>23</v>
      </c>
      <c r="B24">
        <v>3.2</v>
      </c>
      <c r="C24">
        <v>2.6</v>
      </c>
      <c r="D24">
        <v>2.6</v>
      </c>
      <c r="E24">
        <v>2.6</v>
      </c>
      <c r="F24">
        <v>2.8</v>
      </c>
      <c r="G24">
        <v>2.2000000000000002</v>
      </c>
      <c r="H24">
        <v>2.1</v>
      </c>
      <c r="I24">
        <v>2.5</v>
      </c>
      <c r="J24">
        <v>2.7</v>
      </c>
      <c r="K24">
        <v>3.1</v>
      </c>
      <c r="L24">
        <v>2.6</v>
      </c>
    </row>
    <row r="25" spans="1:12" x14ac:dyDescent="0.25">
      <c r="A25" t="s">
        <v>24</v>
      </c>
      <c r="B25">
        <v>7.8</v>
      </c>
      <c r="C25">
        <v>5.4</v>
      </c>
      <c r="D25">
        <v>5.3</v>
      </c>
      <c r="E25">
        <v>4.5</v>
      </c>
      <c r="F25">
        <v>3.5</v>
      </c>
      <c r="G25">
        <v>2.6</v>
      </c>
      <c r="H25">
        <v>2.9</v>
      </c>
      <c r="I25">
        <v>2.8</v>
      </c>
      <c r="J25">
        <v>3</v>
      </c>
      <c r="K25">
        <v>2.2999999999999998</v>
      </c>
      <c r="L25">
        <v>2</v>
      </c>
    </row>
    <row r="26" spans="1:12" ht="15.75" thickBot="1" x14ac:dyDescent="0.3">
      <c r="A26" s="25" t="s">
        <v>25</v>
      </c>
      <c r="B26" s="25">
        <v>25.1</v>
      </c>
      <c r="C26" s="27" t="s">
        <v>22</v>
      </c>
      <c r="D26" s="25">
        <v>22.8</v>
      </c>
      <c r="E26" s="25">
        <v>17.399999999999999</v>
      </c>
      <c r="F26" s="25">
        <v>14.9</v>
      </c>
      <c r="G26" s="25">
        <v>15.2</v>
      </c>
      <c r="H26" s="25">
        <v>14.2</v>
      </c>
      <c r="I26" s="25">
        <v>14.8</v>
      </c>
      <c r="J26" s="25">
        <v>13.6</v>
      </c>
      <c r="K26" s="25">
        <v>10.3</v>
      </c>
      <c r="L26" s="27" t="s">
        <v>22</v>
      </c>
    </row>
    <row r="30" spans="1:12" x14ac:dyDescent="0.25">
      <c r="A30" s="2" t="s">
        <v>52</v>
      </c>
    </row>
    <row r="31" spans="1:12" x14ac:dyDescent="0.25">
      <c r="A31" s="22" t="s">
        <v>51</v>
      </c>
    </row>
    <row r="33" spans="1:12" ht="15.75" thickBot="1" x14ac:dyDescent="0.3">
      <c r="A33" s="25"/>
      <c r="B33" s="25">
        <v>2015</v>
      </c>
      <c r="C33" s="25">
        <v>2016</v>
      </c>
      <c r="D33" s="25">
        <v>2017</v>
      </c>
      <c r="E33" s="25">
        <v>2018</v>
      </c>
      <c r="F33" s="25">
        <v>2019</v>
      </c>
      <c r="G33" s="25">
        <v>2020</v>
      </c>
      <c r="H33" s="25">
        <v>2021</v>
      </c>
      <c r="I33" s="25">
        <v>2022</v>
      </c>
      <c r="J33" s="25">
        <v>2023</v>
      </c>
      <c r="K33" s="25">
        <v>2024</v>
      </c>
      <c r="L33" s="25">
        <v>2025</v>
      </c>
    </row>
    <row r="34" spans="1:12" x14ac:dyDescent="0.25">
      <c r="A34" t="s">
        <v>21</v>
      </c>
      <c r="B34">
        <v>40925</v>
      </c>
      <c r="C34">
        <v>37943</v>
      </c>
      <c r="D34">
        <v>33044</v>
      </c>
      <c r="E34">
        <v>30202</v>
      </c>
      <c r="F34">
        <v>27973</v>
      </c>
      <c r="G34">
        <v>28658</v>
      </c>
      <c r="H34">
        <v>26859</v>
      </c>
      <c r="I34">
        <v>28483</v>
      </c>
      <c r="J34">
        <v>29295</v>
      </c>
      <c r="K34">
        <v>27501</v>
      </c>
      <c r="L34" s="26" t="s">
        <v>22</v>
      </c>
    </row>
    <row r="35" spans="1:12" x14ac:dyDescent="0.25">
      <c r="A35" t="s">
        <v>23</v>
      </c>
      <c r="B35">
        <v>531</v>
      </c>
      <c r="C35">
        <v>400</v>
      </c>
      <c r="D35">
        <v>403</v>
      </c>
      <c r="E35">
        <v>405</v>
      </c>
      <c r="F35">
        <v>430</v>
      </c>
      <c r="G35">
        <v>347</v>
      </c>
      <c r="H35">
        <v>329</v>
      </c>
      <c r="I35">
        <v>388</v>
      </c>
      <c r="J35">
        <v>422</v>
      </c>
      <c r="K35">
        <v>488</v>
      </c>
      <c r="L35">
        <v>412</v>
      </c>
    </row>
    <row r="36" spans="1:12" x14ac:dyDescent="0.25">
      <c r="A36" t="s">
        <v>24</v>
      </c>
      <c r="B36">
        <v>2643</v>
      </c>
      <c r="C36">
        <v>1782</v>
      </c>
      <c r="D36">
        <v>1739</v>
      </c>
      <c r="E36">
        <v>1419</v>
      </c>
      <c r="F36">
        <v>1072</v>
      </c>
      <c r="G36">
        <v>823</v>
      </c>
      <c r="H36">
        <v>922</v>
      </c>
      <c r="I36">
        <v>851</v>
      </c>
      <c r="J36">
        <v>870</v>
      </c>
      <c r="K36">
        <v>678</v>
      </c>
      <c r="L36">
        <v>582</v>
      </c>
    </row>
    <row r="37" spans="1:12" ht="15.75" thickBot="1" x14ac:dyDescent="0.3">
      <c r="A37" s="25" t="s">
        <v>25</v>
      </c>
      <c r="B37" s="25">
        <v>1747</v>
      </c>
      <c r="C37" s="27" t="s">
        <v>22</v>
      </c>
      <c r="D37" s="25">
        <v>1578</v>
      </c>
      <c r="E37" s="25">
        <v>1198</v>
      </c>
      <c r="F37" s="25">
        <v>1000</v>
      </c>
      <c r="G37" s="25">
        <v>1022</v>
      </c>
      <c r="H37" s="25">
        <v>947</v>
      </c>
      <c r="I37" s="25">
        <v>979</v>
      </c>
      <c r="J37" s="25">
        <v>885</v>
      </c>
      <c r="K37" s="25">
        <v>665</v>
      </c>
      <c r="L37" s="27" t="s">
        <v>22</v>
      </c>
    </row>
    <row r="41" spans="1:12" x14ac:dyDescent="0.25">
      <c r="A41" s="2" t="s">
        <v>50</v>
      </c>
    </row>
    <row r="42" spans="1:12" x14ac:dyDescent="0.25">
      <c r="A42" s="22" t="s">
        <v>53</v>
      </c>
    </row>
    <row r="44" spans="1:12" ht="15.75" thickBot="1" x14ac:dyDescent="0.3">
      <c r="A44" s="25"/>
      <c r="B44" s="25">
        <v>2015</v>
      </c>
      <c r="C44" s="25">
        <v>2016</v>
      </c>
      <c r="D44" s="25">
        <v>2017</v>
      </c>
      <c r="E44" s="25">
        <v>2018</v>
      </c>
      <c r="F44" s="25">
        <v>2019</v>
      </c>
      <c r="G44" s="25">
        <v>2020</v>
      </c>
      <c r="H44" s="25">
        <v>2021</v>
      </c>
      <c r="I44" s="25">
        <v>2022</v>
      </c>
      <c r="J44" s="25">
        <v>2023</v>
      </c>
      <c r="K44" s="25">
        <v>2024</v>
      </c>
      <c r="L44" s="25">
        <v>2025</v>
      </c>
    </row>
    <row r="45" spans="1:12" x14ac:dyDescent="0.25">
      <c r="A45" t="s">
        <v>21</v>
      </c>
      <c r="B45">
        <v>11.8</v>
      </c>
      <c r="C45">
        <v>11.1</v>
      </c>
      <c r="D45">
        <v>9.3000000000000007</v>
      </c>
      <c r="E45">
        <v>8.1999999999999993</v>
      </c>
      <c r="F45">
        <v>7.5</v>
      </c>
      <c r="G45">
        <v>8.1999999999999993</v>
      </c>
      <c r="H45">
        <v>7.5</v>
      </c>
      <c r="I45">
        <v>8.3000000000000007</v>
      </c>
      <c r="J45">
        <v>8.4</v>
      </c>
      <c r="K45">
        <v>7.9</v>
      </c>
      <c r="L45" s="26" t="s">
        <v>22</v>
      </c>
    </row>
    <row r="46" spans="1:12" x14ac:dyDescent="0.25">
      <c r="A46" t="s">
        <v>23</v>
      </c>
      <c r="B46">
        <v>3</v>
      </c>
      <c r="C46">
        <v>2.4</v>
      </c>
      <c r="D46">
        <v>2.6</v>
      </c>
      <c r="E46">
        <v>2.4</v>
      </c>
      <c r="F46">
        <v>2.4</v>
      </c>
      <c r="G46">
        <v>2</v>
      </c>
      <c r="H46">
        <v>1.7</v>
      </c>
      <c r="I46">
        <v>2.4</v>
      </c>
      <c r="J46">
        <v>2.7</v>
      </c>
      <c r="K46">
        <v>4.2</v>
      </c>
      <c r="L46">
        <v>2.1</v>
      </c>
    </row>
    <row r="47" spans="1:12" x14ac:dyDescent="0.25">
      <c r="A47" t="s">
        <v>24</v>
      </c>
      <c r="B47">
        <v>8.8000000000000007</v>
      </c>
      <c r="C47">
        <v>5.0999999999999996</v>
      </c>
      <c r="D47">
        <v>4.5999999999999996</v>
      </c>
      <c r="E47">
        <v>3.5</v>
      </c>
      <c r="F47">
        <v>2.6</v>
      </c>
      <c r="G47">
        <v>2.5</v>
      </c>
      <c r="H47">
        <v>2.5</v>
      </c>
      <c r="I47">
        <v>2.2999999999999998</v>
      </c>
      <c r="J47">
        <v>3</v>
      </c>
      <c r="K47">
        <v>2.1</v>
      </c>
      <c r="L47">
        <v>1.7</v>
      </c>
    </row>
    <row r="48" spans="1:12" ht="15.75" thickBot="1" x14ac:dyDescent="0.3">
      <c r="A48" s="25" t="s">
        <v>25</v>
      </c>
      <c r="B48" s="25">
        <v>24.3</v>
      </c>
      <c r="C48" s="27" t="s">
        <v>22</v>
      </c>
      <c r="D48" s="25">
        <v>20.7</v>
      </c>
      <c r="E48" s="25">
        <v>17.399999999999999</v>
      </c>
      <c r="F48" s="25">
        <v>15.4</v>
      </c>
      <c r="G48" s="25">
        <v>13.5</v>
      </c>
      <c r="H48" s="25">
        <v>12.3</v>
      </c>
      <c r="I48" s="25">
        <v>13.3</v>
      </c>
      <c r="J48" s="25">
        <v>12.5</v>
      </c>
      <c r="K48" s="25">
        <v>7.5</v>
      </c>
      <c r="L48" s="27" t="s">
        <v>22</v>
      </c>
    </row>
    <row r="52" spans="1:12" x14ac:dyDescent="0.25">
      <c r="A52" s="2" t="s">
        <v>52</v>
      </c>
    </row>
    <row r="53" spans="1:12" x14ac:dyDescent="0.25">
      <c r="A53" s="22" t="s">
        <v>53</v>
      </c>
    </row>
    <row r="55" spans="1:12" ht="15.75" thickBot="1" x14ac:dyDescent="0.3">
      <c r="A55" s="25"/>
      <c r="B55" s="25">
        <v>2015</v>
      </c>
      <c r="C55" s="25">
        <v>2016</v>
      </c>
      <c r="D55" s="25">
        <v>2017</v>
      </c>
      <c r="E55" s="25">
        <v>2018</v>
      </c>
      <c r="F55" s="25">
        <v>2019</v>
      </c>
      <c r="G55" s="25">
        <v>2020</v>
      </c>
      <c r="H55" s="25">
        <v>2021</v>
      </c>
      <c r="I55" s="25">
        <v>2022</v>
      </c>
      <c r="J55" s="25">
        <v>2023</v>
      </c>
      <c r="K55" s="25">
        <v>2024</v>
      </c>
      <c r="L55" s="25">
        <v>2025</v>
      </c>
    </row>
    <row r="56" spans="1:12" x14ac:dyDescent="0.25">
      <c r="A56" t="s">
        <v>21</v>
      </c>
      <c r="B56">
        <v>9480</v>
      </c>
      <c r="C56">
        <v>8912</v>
      </c>
      <c r="D56">
        <v>7431</v>
      </c>
      <c r="E56">
        <v>6502</v>
      </c>
      <c r="F56">
        <v>5945</v>
      </c>
      <c r="G56">
        <v>6521</v>
      </c>
      <c r="H56">
        <v>5921</v>
      </c>
      <c r="I56">
        <v>6610</v>
      </c>
      <c r="J56">
        <v>6648</v>
      </c>
      <c r="K56">
        <v>6271</v>
      </c>
      <c r="L56" s="26" t="s">
        <v>22</v>
      </c>
    </row>
    <row r="57" spans="1:12" x14ac:dyDescent="0.25">
      <c r="A57" t="s">
        <v>23</v>
      </c>
      <c r="B57">
        <v>105</v>
      </c>
      <c r="C57">
        <v>76</v>
      </c>
      <c r="D57">
        <v>82</v>
      </c>
      <c r="E57">
        <v>73</v>
      </c>
      <c r="F57">
        <v>76</v>
      </c>
      <c r="G57">
        <v>61</v>
      </c>
      <c r="H57">
        <v>51</v>
      </c>
      <c r="I57">
        <v>73</v>
      </c>
      <c r="J57">
        <v>82</v>
      </c>
      <c r="K57">
        <v>126</v>
      </c>
      <c r="L57">
        <v>62</v>
      </c>
    </row>
    <row r="58" spans="1:12" x14ac:dyDescent="0.25">
      <c r="A58" t="s">
        <v>24</v>
      </c>
      <c r="B58">
        <v>593</v>
      </c>
      <c r="C58">
        <v>336</v>
      </c>
      <c r="D58">
        <v>301</v>
      </c>
      <c r="E58">
        <v>231</v>
      </c>
      <c r="F58">
        <v>171</v>
      </c>
      <c r="G58">
        <v>162</v>
      </c>
      <c r="H58">
        <v>166</v>
      </c>
      <c r="I58">
        <v>146</v>
      </c>
      <c r="J58">
        <v>190</v>
      </c>
      <c r="K58">
        <v>131</v>
      </c>
      <c r="L58">
        <v>103</v>
      </c>
    </row>
    <row r="59" spans="1:12" ht="15.75" thickBot="1" x14ac:dyDescent="0.3">
      <c r="A59" s="25" t="s">
        <v>25</v>
      </c>
      <c r="B59" s="25">
        <v>295</v>
      </c>
      <c r="C59" s="27" t="s">
        <v>22</v>
      </c>
      <c r="D59" s="25">
        <v>249</v>
      </c>
      <c r="E59" s="25">
        <v>210</v>
      </c>
      <c r="F59" s="25">
        <v>182</v>
      </c>
      <c r="G59" s="25">
        <v>159</v>
      </c>
      <c r="H59" s="25">
        <v>143</v>
      </c>
      <c r="I59" s="25">
        <v>154</v>
      </c>
      <c r="J59" s="25">
        <v>142</v>
      </c>
      <c r="K59" s="25">
        <v>85</v>
      </c>
      <c r="L59" s="27" t="s">
        <v>22</v>
      </c>
    </row>
    <row r="61" spans="1:12" x14ac:dyDescent="0.25">
      <c r="A61" t="s">
        <v>28</v>
      </c>
    </row>
    <row r="62" spans="1:12" x14ac:dyDescent="0.25">
      <c r="A62" t="s">
        <v>54</v>
      </c>
    </row>
    <row r="64" spans="1:12" x14ac:dyDescent="0.25">
      <c r="A64" s="28" t="s">
        <v>30</v>
      </c>
    </row>
    <row r="65" spans="1:9" x14ac:dyDescent="0.25">
      <c r="A65" t="s">
        <v>31</v>
      </c>
    </row>
    <row r="70" spans="1:9" x14ac:dyDescent="0.25">
      <c r="A70" s="29" t="s">
        <v>34</v>
      </c>
    </row>
    <row r="71" spans="1:9" x14ac:dyDescent="0.25">
      <c r="A71" s="30" t="s">
        <v>55</v>
      </c>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sheetData>
  <mergeCells count="11">
    <mergeCell ref="A12:C12"/>
    <mergeCell ref="B13:C13"/>
    <mergeCell ref="B14:C14"/>
    <mergeCell ref="B15:C15"/>
    <mergeCell ref="A71:I79"/>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Q71"/>
  <sheetViews>
    <sheetView workbookViewId="0">
      <selection activeCell="J1" sqref="J1"/>
    </sheetView>
  </sheetViews>
  <sheetFormatPr defaultRowHeight="15" x14ac:dyDescent="0.25"/>
  <cols>
    <col min="1" max="1" width="15.7109375" customWidth="1"/>
  </cols>
  <sheetData>
    <row r="1" spans="1:5" ht="23.25" x14ac:dyDescent="0.35">
      <c r="A1" s="51" t="s">
        <v>425</v>
      </c>
    </row>
    <row r="2" spans="1:5" x14ac:dyDescent="0.25">
      <c r="A2" s="4" t="str">
        <f>HYPERLINK("#CONTENTS!A1", "CONTENTS")</f>
        <v>CONTENTS</v>
      </c>
    </row>
    <row r="5" spans="1:5" x14ac:dyDescent="0.25">
      <c r="A5" s="5" t="s">
        <v>1</v>
      </c>
      <c r="B5" s="6"/>
      <c r="C5" s="6"/>
      <c r="D5" s="6"/>
      <c r="E5" s="7"/>
    </row>
    <row r="6" spans="1:5" x14ac:dyDescent="0.25">
      <c r="A6" s="20" t="s">
        <v>2</v>
      </c>
      <c r="B6" s="17" t="s">
        <v>465</v>
      </c>
      <c r="C6" s="17"/>
      <c r="D6" s="17"/>
      <c r="E6" s="17"/>
    </row>
    <row r="7" spans="1:5" x14ac:dyDescent="0.25">
      <c r="A7" s="12" t="s">
        <v>4</v>
      </c>
      <c r="B7" s="9" t="s">
        <v>466</v>
      </c>
      <c r="C7" s="9"/>
      <c r="D7" s="9"/>
      <c r="E7" s="9"/>
    </row>
    <row r="8" spans="1:5" x14ac:dyDescent="0.25">
      <c r="A8" s="12" t="s">
        <v>6</v>
      </c>
      <c r="B8" s="10" t="s">
        <v>467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7" x14ac:dyDescent="0.25">
      <c r="A19" s="2" t="s">
        <v>468</v>
      </c>
    </row>
    <row r="20" spans="1:17" x14ac:dyDescent="0.25">
      <c r="A20" s="22" t="s">
        <v>469</v>
      </c>
    </row>
    <row r="22" spans="1:17" ht="15.75" thickBot="1" x14ac:dyDescent="0.3">
      <c r="A22" s="52"/>
      <c r="B22" s="52">
        <v>2010</v>
      </c>
      <c r="C22" s="52">
        <v>2011</v>
      </c>
      <c r="D22" s="52">
        <v>2012</v>
      </c>
      <c r="E22" s="52">
        <v>2013</v>
      </c>
      <c r="F22" s="52">
        <v>2014</v>
      </c>
      <c r="G22" s="52">
        <v>2015</v>
      </c>
      <c r="H22" s="52">
        <v>2016</v>
      </c>
      <c r="I22" s="52">
        <v>2017</v>
      </c>
      <c r="J22" s="52">
        <v>2018</v>
      </c>
      <c r="K22" s="52">
        <v>2019</v>
      </c>
      <c r="L22" s="52">
        <v>2020</v>
      </c>
      <c r="M22" s="52">
        <v>2021</v>
      </c>
      <c r="N22" s="52">
        <v>2022</v>
      </c>
      <c r="O22" s="52">
        <v>2023</v>
      </c>
      <c r="P22" s="52">
        <v>2024</v>
      </c>
      <c r="Q22" s="52">
        <v>2025</v>
      </c>
    </row>
    <row r="23" spans="1:17" x14ac:dyDescent="0.25">
      <c r="A23" t="s">
        <v>21</v>
      </c>
      <c r="B23">
        <v>4</v>
      </c>
      <c r="C23">
        <v>4.3</v>
      </c>
      <c r="D23">
        <v>4.9000000000000004</v>
      </c>
      <c r="E23">
        <v>5.4</v>
      </c>
      <c r="F23">
        <v>5.4</v>
      </c>
      <c r="G23">
        <v>4.9000000000000004</v>
      </c>
      <c r="H23">
        <v>4.3</v>
      </c>
      <c r="I23">
        <v>3.7</v>
      </c>
      <c r="J23">
        <v>3.1</v>
      </c>
      <c r="K23">
        <v>2.7</v>
      </c>
      <c r="L23">
        <v>2.4</v>
      </c>
      <c r="M23">
        <v>2.8</v>
      </c>
      <c r="N23">
        <v>2.4</v>
      </c>
      <c r="O23">
        <v>2.1</v>
      </c>
      <c r="P23">
        <v>1.9</v>
      </c>
      <c r="Q23">
        <v>1.9</v>
      </c>
    </row>
    <row r="24" spans="1:17" x14ac:dyDescent="0.25">
      <c r="A24" t="s">
        <v>23</v>
      </c>
      <c r="B24">
        <v>1.1000000000000001</v>
      </c>
      <c r="C24">
        <v>1.4</v>
      </c>
      <c r="D24">
        <v>1.7</v>
      </c>
      <c r="E24">
        <v>2.2999999999999998</v>
      </c>
      <c r="F24">
        <v>2.7</v>
      </c>
      <c r="G24">
        <v>2.7</v>
      </c>
      <c r="H24">
        <v>2.2999999999999998</v>
      </c>
      <c r="I24">
        <v>1.7</v>
      </c>
      <c r="J24">
        <v>1.2</v>
      </c>
      <c r="K24">
        <v>0.9</v>
      </c>
      <c r="L24">
        <v>0.7</v>
      </c>
      <c r="M24">
        <v>0.8</v>
      </c>
      <c r="N24">
        <v>0.7</v>
      </c>
      <c r="O24">
        <v>0.5</v>
      </c>
      <c r="P24">
        <v>0.5</v>
      </c>
      <c r="Q24">
        <v>0.5</v>
      </c>
    </row>
    <row r="25" spans="1:17" x14ac:dyDescent="0.25">
      <c r="A25" t="s">
        <v>24</v>
      </c>
      <c r="B25">
        <v>3.1</v>
      </c>
      <c r="C25">
        <v>3.7</v>
      </c>
      <c r="D25">
        <v>4.2</v>
      </c>
      <c r="E25">
        <v>4.5</v>
      </c>
      <c r="F25">
        <v>3.9</v>
      </c>
      <c r="G25">
        <v>3</v>
      </c>
      <c r="H25">
        <v>2.2000000000000002</v>
      </c>
      <c r="I25">
        <v>1.5</v>
      </c>
      <c r="J25">
        <v>1</v>
      </c>
      <c r="K25">
        <v>0.7</v>
      </c>
      <c r="L25">
        <v>0.6</v>
      </c>
      <c r="M25">
        <v>0.9</v>
      </c>
      <c r="N25">
        <v>0.9</v>
      </c>
      <c r="O25">
        <v>0.8</v>
      </c>
      <c r="P25">
        <v>0.8</v>
      </c>
      <c r="Q25">
        <v>0.8</v>
      </c>
    </row>
    <row r="26" spans="1:17" ht="15.75" thickBot="1" x14ac:dyDescent="0.3">
      <c r="A26" s="52" t="s">
        <v>25</v>
      </c>
      <c r="B26" s="53" t="s">
        <v>22</v>
      </c>
      <c r="C26" s="52">
        <v>16</v>
      </c>
      <c r="D26" s="52">
        <v>17</v>
      </c>
      <c r="E26" s="52">
        <v>15.6</v>
      </c>
      <c r="F26" s="52">
        <v>12.5</v>
      </c>
      <c r="G26" s="52">
        <v>10.7</v>
      </c>
      <c r="H26" s="52">
        <v>9.1999999999999993</v>
      </c>
      <c r="I26" s="52">
        <v>7.3</v>
      </c>
      <c r="J26" s="52">
        <v>6.6</v>
      </c>
      <c r="K26" s="52">
        <v>5.4</v>
      </c>
      <c r="L26" s="52">
        <v>4.4000000000000004</v>
      </c>
      <c r="M26" s="52">
        <v>5</v>
      </c>
      <c r="N26" s="52">
        <v>3.9</v>
      </c>
      <c r="O26" s="52">
        <v>3.8</v>
      </c>
      <c r="P26" s="52">
        <v>3.4</v>
      </c>
      <c r="Q26" s="52">
        <v>3.5</v>
      </c>
    </row>
    <row r="30" spans="1:17" x14ac:dyDescent="0.25">
      <c r="A30" s="2" t="s">
        <v>468</v>
      </c>
    </row>
    <row r="31" spans="1:17" x14ac:dyDescent="0.25">
      <c r="A31" s="22" t="s">
        <v>470</v>
      </c>
    </row>
    <row r="33" spans="1:17" ht="15.75" thickBot="1" x14ac:dyDescent="0.3">
      <c r="A33" s="52"/>
      <c r="B33" s="52">
        <v>2010</v>
      </c>
      <c r="C33" s="52">
        <v>2011</v>
      </c>
      <c r="D33" s="52">
        <v>2012</v>
      </c>
      <c r="E33" s="52">
        <v>2013</v>
      </c>
      <c r="F33" s="52">
        <v>2014</v>
      </c>
      <c r="G33" s="52">
        <v>2015</v>
      </c>
      <c r="H33" s="52">
        <v>2016</v>
      </c>
      <c r="I33" s="52">
        <v>2017</v>
      </c>
      <c r="J33" s="52">
        <v>2018</v>
      </c>
      <c r="K33" s="52">
        <v>2019</v>
      </c>
      <c r="L33" s="52">
        <v>2020</v>
      </c>
      <c r="M33" s="52">
        <v>2021</v>
      </c>
      <c r="N33" s="52">
        <v>2022</v>
      </c>
      <c r="O33" s="52">
        <v>2023</v>
      </c>
      <c r="P33" s="52">
        <v>2024</v>
      </c>
      <c r="Q33" s="52">
        <v>2025</v>
      </c>
    </row>
    <row r="34" spans="1:17" x14ac:dyDescent="0.25">
      <c r="A34" t="s">
        <v>21</v>
      </c>
      <c r="B34">
        <v>3.9</v>
      </c>
      <c r="C34">
        <v>4.2</v>
      </c>
      <c r="D34">
        <v>4.8</v>
      </c>
      <c r="E34">
        <v>5.4</v>
      </c>
      <c r="F34">
        <v>5.4</v>
      </c>
      <c r="G34">
        <v>4.9000000000000004</v>
      </c>
      <c r="H34">
        <v>4.2</v>
      </c>
      <c r="I34">
        <v>3.6</v>
      </c>
      <c r="J34">
        <v>3</v>
      </c>
      <c r="K34">
        <v>2.6</v>
      </c>
      <c r="L34">
        <v>2.2999999999999998</v>
      </c>
      <c r="M34">
        <v>2.6</v>
      </c>
      <c r="N34">
        <v>2.2999999999999998</v>
      </c>
      <c r="O34">
        <v>2</v>
      </c>
      <c r="P34">
        <v>1.8</v>
      </c>
      <c r="Q34">
        <v>1.8</v>
      </c>
    </row>
    <row r="35" spans="1:17" x14ac:dyDescent="0.25">
      <c r="A35" t="s">
        <v>23</v>
      </c>
      <c r="B35">
        <v>0.9</v>
      </c>
      <c r="C35">
        <v>1.3</v>
      </c>
      <c r="D35">
        <v>1.6</v>
      </c>
      <c r="E35">
        <v>2.2999999999999998</v>
      </c>
      <c r="F35">
        <v>2.6</v>
      </c>
      <c r="G35">
        <v>2.7</v>
      </c>
      <c r="H35">
        <v>2.1</v>
      </c>
      <c r="I35">
        <v>1.5</v>
      </c>
      <c r="J35">
        <v>1.1000000000000001</v>
      </c>
      <c r="K35">
        <v>0.8</v>
      </c>
      <c r="L35">
        <v>0.6</v>
      </c>
      <c r="M35">
        <v>0.8</v>
      </c>
      <c r="N35">
        <v>0.6</v>
      </c>
      <c r="O35">
        <v>0.4</v>
      </c>
      <c r="P35">
        <v>0.5</v>
      </c>
      <c r="Q35">
        <v>0.5</v>
      </c>
    </row>
    <row r="36" spans="1:17" x14ac:dyDescent="0.25">
      <c r="A36" t="s">
        <v>24</v>
      </c>
      <c r="B36">
        <v>3</v>
      </c>
      <c r="C36">
        <v>3.4</v>
      </c>
      <c r="D36">
        <v>3.8</v>
      </c>
      <c r="E36">
        <v>4.2</v>
      </c>
      <c r="F36">
        <v>3.7</v>
      </c>
      <c r="G36">
        <v>3</v>
      </c>
      <c r="H36">
        <v>2.2000000000000002</v>
      </c>
      <c r="I36">
        <v>1.6</v>
      </c>
      <c r="J36">
        <v>1.1000000000000001</v>
      </c>
      <c r="K36">
        <v>0.7</v>
      </c>
      <c r="L36">
        <v>0.6</v>
      </c>
      <c r="M36">
        <v>0.9</v>
      </c>
      <c r="N36">
        <v>0.9</v>
      </c>
      <c r="O36">
        <v>0.8</v>
      </c>
      <c r="P36">
        <v>0.7</v>
      </c>
      <c r="Q36">
        <v>0.7</v>
      </c>
    </row>
    <row r="37" spans="1:17" ht="15.75" thickBot="1" x14ac:dyDescent="0.3">
      <c r="A37" s="52" t="s">
        <v>25</v>
      </c>
      <c r="B37" s="53" t="s">
        <v>22</v>
      </c>
      <c r="C37" s="52">
        <v>14.4</v>
      </c>
      <c r="D37" s="52">
        <v>15.2</v>
      </c>
      <c r="E37" s="52">
        <v>13.6</v>
      </c>
      <c r="F37" s="52">
        <v>11</v>
      </c>
      <c r="G37" s="52">
        <v>9.4</v>
      </c>
      <c r="H37" s="52">
        <v>8.1999999999999993</v>
      </c>
      <c r="I37" s="52">
        <v>6.4</v>
      </c>
      <c r="J37" s="52">
        <v>5.7</v>
      </c>
      <c r="K37" s="52">
        <v>4.7</v>
      </c>
      <c r="L37" s="52">
        <v>3.8</v>
      </c>
      <c r="M37" s="52">
        <v>4.3</v>
      </c>
      <c r="N37" s="52">
        <v>3.3</v>
      </c>
      <c r="O37" s="52">
        <v>3.2</v>
      </c>
      <c r="P37" s="52">
        <v>3.1</v>
      </c>
      <c r="Q37" s="52">
        <v>3.2</v>
      </c>
    </row>
    <row r="41" spans="1:17" x14ac:dyDescent="0.25">
      <c r="A41" s="2" t="s">
        <v>468</v>
      </c>
    </row>
    <row r="42" spans="1:17" x14ac:dyDescent="0.25">
      <c r="A42" s="22" t="s">
        <v>471</v>
      </c>
    </row>
    <row r="44" spans="1:17" ht="15.75" thickBot="1" x14ac:dyDescent="0.3">
      <c r="A44" s="52"/>
      <c r="B44" s="52">
        <v>2010</v>
      </c>
      <c r="C44" s="52">
        <v>2011</v>
      </c>
      <c r="D44" s="52">
        <v>2012</v>
      </c>
      <c r="E44" s="52">
        <v>2013</v>
      </c>
      <c r="F44" s="52">
        <v>2014</v>
      </c>
      <c r="G44" s="52">
        <v>2015</v>
      </c>
      <c r="H44" s="52">
        <v>2016</v>
      </c>
      <c r="I44" s="52">
        <v>2017</v>
      </c>
      <c r="J44" s="52">
        <v>2018</v>
      </c>
      <c r="K44" s="52">
        <v>2019</v>
      </c>
      <c r="L44" s="52">
        <v>2020</v>
      </c>
      <c r="M44" s="52">
        <v>2021</v>
      </c>
      <c r="N44" s="52">
        <v>2022</v>
      </c>
      <c r="O44" s="52">
        <v>2023</v>
      </c>
      <c r="P44" s="52">
        <v>2024</v>
      </c>
      <c r="Q44" s="52">
        <v>2025</v>
      </c>
    </row>
    <row r="45" spans="1:17" x14ac:dyDescent="0.25">
      <c r="A45" t="s">
        <v>21</v>
      </c>
      <c r="B45">
        <v>4</v>
      </c>
      <c r="C45">
        <v>4.3</v>
      </c>
      <c r="D45">
        <v>4.9000000000000004</v>
      </c>
      <c r="E45">
        <v>5.5</v>
      </c>
      <c r="F45">
        <v>5.4</v>
      </c>
      <c r="G45">
        <v>4.9000000000000004</v>
      </c>
      <c r="H45">
        <v>4.4000000000000004</v>
      </c>
      <c r="I45">
        <v>3.7</v>
      </c>
      <c r="J45">
        <v>3.2</v>
      </c>
      <c r="K45">
        <v>2.8</v>
      </c>
      <c r="L45">
        <v>2.5</v>
      </c>
      <c r="M45">
        <v>2.9</v>
      </c>
      <c r="N45">
        <v>2.5</v>
      </c>
      <c r="O45">
        <v>2.2000000000000002</v>
      </c>
      <c r="P45">
        <v>2</v>
      </c>
      <c r="Q45">
        <v>2</v>
      </c>
    </row>
    <row r="46" spans="1:17" x14ac:dyDescent="0.25">
      <c r="A46" t="s">
        <v>23</v>
      </c>
      <c r="B46">
        <v>1.4</v>
      </c>
      <c r="C46">
        <v>1.5</v>
      </c>
      <c r="D46">
        <v>1.9</v>
      </c>
      <c r="E46">
        <v>2.2999999999999998</v>
      </c>
      <c r="F46">
        <v>2.8</v>
      </c>
      <c r="G46">
        <v>2.7</v>
      </c>
      <c r="H46">
        <v>2.5</v>
      </c>
      <c r="I46">
        <v>2</v>
      </c>
      <c r="J46">
        <v>1.4</v>
      </c>
      <c r="K46">
        <v>0.9</v>
      </c>
      <c r="L46">
        <v>0.8</v>
      </c>
      <c r="M46">
        <v>0.9</v>
      </c>
      <c r="N46">
        <v>0.7</v>
      </c>
      <c r="O46">
        <v>0.5</v>
      </c>
      <c r="P46">
        <v>0.5</v>
      </c>
      <c r="Q46">
        <v>0.5</v>
      </c>
    </row>
    <row r="47" spans="1:17" x14ac:dyDescent="0.25">
      <c r="A47" t="s">
        <v>24</v>
      </c>
      <c r="B47">
        <v>3.3</v>
      </c>
      <c r="C47">
        <v>4.0999999999999996</v>
      </c>
      <c r="D47">
        <v>4.7</v>
      </c>
      <c r="E47">
        <v>5</v>
      </c>
      <c r="F47">
        <v>4.2</v>
      </c>
      <c r="G47">
        <v>3</v>
      </c>
      <c r="H47">
        <v>2.1</v>
      </c>
      <c r="I47">
        <v>1.5</v>
      </c>
      <c r="J47">
        <v>1</v>
      </c>
      <c r="K47">
        <v>0.7</v>
      </c>
      <c r="L47">
        <v>0.6</v>
      </c>
      <c r="M47">
        <v>0.9</v>
      </c>
      <c r="N47">
        <v>0.9</v>
      </c>
      <c r="O47">
        <v>0.7</v>
      </c>
      <c r="P47">
        <v>0.9</v>
      </c>
      <c r="Q47">
        <v>0.9</v>
      </c>
    </row>
    <row r="48" spans="1:17" ht="15.75" thickBot="1" x14ac:dyDescent="0.3">
      <c r="A48" s="52" t="s">
        <v>25</v>
      </c>
      <c r="B48" s="53" t="s">
        <v>22</v>
      </c>
      <c r="C48" s="52">
        <v>18.100000000000001</v>
      </c>
      <c r="D48" s="52">
        <v>19.5</v>
      </c>
      <c r="E48" s="52">
        <v>18.3</v>
      </c>
      <c r="F48" s="52">
        <v>14.4</v>
      </c>
      <c r="G48" s="52">
        <v>12.4</v>
      </c>
      <c r="H48" s="52">
        <v>10.5</v>
      </c>
      <c r="I48" s="52">
        <v>8.4</v>
      </c>
      <c r="J48" s="52">
        <v>7.8</v>
      </c>
      <c r="K48" s="52">
        <v>6.4</v>
      </c>
      <c r="L48" s="52">
        <v>5.0999999999999996</v>
      </c>
      <c r="M48" s="52">
        <v>5.8</v>
      </c>
      <c r="N48" s="52">
        <v>4.5999999999999996</v>
      </c>
      <c r="O48" s="52">
        <v>4.5</v>
      </c>
      <c r="P48" s="52">
        <v>3.9</v>
      </c>
      <c r="Q48" s="52">
        <v>3.8</v>
      </c>
    </row>
    <row r="50" spans="1:9" x14ac:dyDescent="0.25">
      <c r="A50" t="s">
        <v>28</v>
      </c>
    </row>
    <row r="51" spans="1:9" x14ac:dyDescent="0.25">
      <c r="A51" t="s">
        <v>472</v>
      </c>
    </row>
    <row r="53" spans="1:9" x14ac:dyDescent="0.25">
      <c r="A53" s="28" t="s">
        <v>30</v>
      </c>
    </row>
    <row r="54" spans="1:9" x14ac:dyDescent="0.25">
      <c r="A54" t="s">
        <v>31</v>
      </c>
    </row>
    <row r="56" spans="1:9" x14ac:dyDescent="0.25">
      <c r="A56" s="28" t="s">
        <v>32</v>
      </c>
    </row>
    <row r="57" spans="1:9" x14ac:dyDescent="0.25">
      <c r="A57" t="s">
        <v>33</v>
      </c>
    </row>
    <row r="62" spans="1:9" x14ac:dyDescent="0.25">
      <c r="A62" s="29" t="s">
        <v>34</v>
      </c>
    </row>
    <row r="63" spans="1:9" x14ac:dyDescent="0.25">
      <c r="A63" s="30" t="s">
        <v>473</v>
      </c>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sheetData>
  <mergeCells count="11">
    <mergeCell ref="A12:C12"/>
    <mergeCell ref="B13:C13"/>
    <mergeCell ref="B14:C14"/>
    <mergeCell ref="B15:C15"/>
    <mergeCell ref="A63:I71"/>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21942"/>
  </sheetPr>
  <dimension ref="A1:O64"/>
  <sheetViews>
    <sheetView workbookViewId="0">
      <selection activeCell="J1" sqref="J1"/>
    </sheetView>
  </sheetViews>
  <sheetFormatPr defaultRowHeight="15" x14ac:dyDescent="0.25"/>
  <cols>
    <col min="1" max="1" width="15.7109375" customWidth="1"/>
  </cols>
  <sheetData>
    <row r="1" spans="1:5" ht="23.25" x14ac:dyDescent="0.35">
      <c r="A1" s="51" t="s">
        <v>425</v>
      </c>
    </row>
    <row r="2" spans="1:5" x14ac:dyDescent="0.25">
      <c r="A2" s="4" t="str">
        <f>HYPERLINK("#CONTENTS!A1", "CONTENTS")</f>
        <v>CONTENTS</v>
      </c>
    </row>
    <row r="5" spans="1:5" x14ac:dyDescent="0.25">
      <c r="A5" s="5" t="s">
        <v>1</v>
      </c>
      <c r="B5" s="6"/>
      <c r="C5" s="6"/>
      <c r="D5" s="6"/>
      <c r="E5" s="7"/>
    </row>
    <row r="6" spans="1:5" ht="30" customHeight="1" x14ac:dyDescent="0.25">
      <c r="A6" s="11" t="s">
        <v>2</v>
      </c>
      <c r="B6" s="8" t="s">
        <v>474</v>
      </c>
      <c r="C6" s="8"/>
      <c r="D6" s="8"/>
      <c r="E6" s="8"/>
    </row>
    <row r="7" spans="1:5" x14ac:dyDescent="0.25">
      <c r="A7" s="12" t="s">
        <v>4</v>
      </c>
      <c r="B7" s="9" t="s">
        <v>475</v>
      </c>
      <c r="C7" s="9"/>
      <c r="D7" s="9"/>
      <c r="E7" s="9"/>
    </row>
    <row r="8" spans="1:5" x14ac:dyDescent="0.25">
      <c r="A8" s="12" t="s">
        <v>6</v>
      </c>
      <c r="B8" s="10" t="s">
        <v>476</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477</v>
      </c>
    </row>
    <row r="20" spans="1:15" x14ac:dyDescent="0.25">
      <c r="A20" s="22" t="s">
        <v>478</v>
      </c>
    </row>
    <row r="22" spans="1:15" ht="15.75" thickBot="1" x14ac:dyDescent="0.3">
      <c r="A22" s="52"/>
      <c r="B22" s="52">
        <v>2010</v>
      </c>
      <c r="C22" s="52">
        <v>2011</v>
      </c>
      <c r="D22" s="52">
        <v>2012</v>
      </c>
      <c r="E22" s="52">
        <v>2013</v>
      </c>
      <c r="F22" s="52">
        <v>2014</v>
      </c>
      <c r="G22" s="52">
        <v>2015</v>
      </c>
      <c r="H22" s="52">
        <v>2016</v>
      </c>
      <c r="I22" s="52">
        <v>2017</v>
      </c>
      <c r="J22" s="52">
        <v>2018</v>
      </c>
      <c r="K22" s="52">
        <v>2019</v>
      </c>
      <c r="L22" s="52">
        <v>2020</v>
      </c>
      <c r="M22" s="52">
        <v>2021</v>
      </c>
      <c r="N22" s="52">
        <v>2022</v>
      </c>
      <c r="O22" s="52">
        <v>2023</v>
      </c>
    </row>
    <row r="23" spans="1:15" x14ac:dyDescent="0.25">
      <c r="A23" t="s">
        <v>21</v>
      </c>
      <c r="B23">
        <v>2.31</v>
      </c>
      <c r="C23">
        <v>2.29</v>
      </c>
      <c r="D23">
        <v>2.14</v>
      </c>
      <c r="E23">
        <v>1.96</v>
      </c>
      <c r="F23">
        <v>2.0499999999999998</v>
      </c>
      <c r="G23">
        <v>2.06</v>
      </c>
      <c r="H23">
        <v>1.87</v>
      </c>
      <c r="I23">
        <v>1.79</v>
      </c>
      <c r="J23">
        <v>1.78</v>
      </c>
      <c r="K23">
        <v>1.75</v>
      </c>
      <c r="L23">
        <v>1.77</v>
      </c>
      <c r="M23">
        <v>1.78</v>
      </c>
      <c r="N23">
        <v>1.66</v>
      </c>
      <c r="O23">
        <v>1.63</v>
      </c>
    </row>
    <row r="24" spans="1:15" x14ac:dyDescent="0.25">
      <c r="A24" t="s">
        <v>23</v>
      </c>
      <c r="B24">
        <v>0.88</v>
      </c>
      <c r="C24">
        <v>0.67</v>
      </c>
      <c r="D24">
        <v>0.49</v>
      </c>
      <c r="E24">
        <v>0.6</v>
      </c>
      <c r="F24">
        <v>0.64</v>
      </c>
      <c r="G24">
        <v>0.5</v>
      </c>
      <c r="H24">
        <v>0.5</v>
      </c>
      <c r="I24">
        <v>0.59</v>
      </c>
      <c r="J24">
        <v>0.6</v>
      </c>
      <c r="K24">
        <v>0.48</v>
      </c>
      <c r="L24">
        <v>0.3</v>
      </c>
      <c r="M24">
        <v>0.33</v>
      </c>
      <c r="N24">
        <v>0.31</v>
      </c>
      <c r="O24">
        <v>0.38</v>
      </c>
    </row>
    <row r="25" spans="1:15" ht="15.75" thickBot="1" x14ac:dyDescent="0.3">
      <c r="A25" s="52" t="s">
        <v>24</v>
      </c>
      <c r="B25" s="52">
        <v>3.65</v>
      </c>
      <c r="C25" s="52">
        <v>2.5</v>
      </c>
      <c r="D25" s="52">
        <v>2.2999999999999998</v>
      </c>
      <c r="E25" s="52">
        <v>2.2799999999999998</v>
      </c>
      <c r="F25" s="52">
        <v>2.14</v>
      </c>
      <c r="G25" s="52">
        <v>2.42</v>
      </c>
      <c r="H25" s="52">
        <v>1.89</v>
      </c>
      <c r="I25" s="52">
        <v>2.0099999999999998</v>
      </c>
      <c r="J25" s="52">
        <v>1.54</v>
      </c>
      <c r="K25" s="52">
        <v>1.32</v>
      </c>
      <c r="L25" s="52">
        <v>1.35</v>
      </c>
      <c r="M25" s="52">
        <v>1.56</v>
      </c>
      <c r="N25" s="52">
        <v>1.27</v>
      </c>
      <c r="O25" s="52">
        <v>1.18</v>
      </c>
    </row>
    <row r="29" spans="1:15" x14ac:dyDescent="0.25">
      <c r="A29" s="2" t="s">
        <v>477</v>
      </c>
    </row>
    <row r="30" spans="1:15" x14ac:dyDescent="0.25">
      <c r="A30" s="22" t="s">
        <v>479</v>
      </c>
    </row>
    <row r="32" spans="1:15" ht="15.75" thickBot="1" x14ac:dyDescent="0.3">
      <c r="A32" s="52"/>
      <c r="B32" s="52">
        <v>2010</v>
      </c>
      <c r="C32" s="52">
        <v>2011</v>
      </c>
      <c r="D32" s="52">
        <v>2012</v>
      </c>
      <c r="E32" s="52">
        <v>2013</v>
      </c>
      <c r="F32" s="52">
        <v>2014</v>
      </c>
      <c r="G32" s="52">
        <v>2015</v>
      </c>
      <c r="H32" s="52">
        <v>2016</v>
      </c>
      <c r="I32" s="52">
        <v>2017</v>
      </c>
      <c r="J32" s="52">
        <v>2018</v>
      </c>
      <c r="K32" s="52">
        <v>2019</v>
      </c>
      <c r="L32" s="52">
        <v>2020</v>
      </c>
      <c r="M32" s="52">
        <v>2021</v>
      </c>
      <c r="N32" s="52">
        <v>2022</v>
      </c>
      <c r="O32" s="52">
        <v>2023</v>
      </c>
    </row>
    <row r="33" spans="1:15" x14ac:dyDescent="0.25">
      <c r="A33" t="s">
        <v>21</v>
      </c>
      <c r="B33">
        <v>4.0199999999999996</v>
      </c>
      <c r="C33">
        <v>4</v>
      </c>
      <c r="D33">
        <v>3.79</v>
      </c>
      <c r="E33">
        <v>3.49</v>
      </c>
      <c r="F33">
        <v>3.61</v>
      </c>
      <c r="G33">
        <v>3.65</v>
      </c>
      <c r="H33">
        <v>3.3</v>
      </c>
      <c r="I33">
        <v>3.15</v>
      </c>
      <c r="J33">
        <v>3.16</v>
      </c>
      <c r="K33">
        <v>3.09</v>
      </c>
      <c r="L33">
        <v>3.06</v>
      </c>
      <c r="M33">
        <v>3.12</v>
      </c>
      <c r="N33">
        <v>2.91</v>
      </c>
      <c r="O33">
        <v>2.86</v>
      </c>
    </row>
    <row r="34" spans="1:15" x14ac:dyDescent="0.25">
      <c r="A34" t="s">
        <v>23</v>
      </c>
      <c r="B34">
        <v>1.51</v>
      </c>
      <c r="C34">
        <v>1.25</v>
      </c>
      <c r="D34">
        <v>0.93</v>
      </c>
      <c r="E34">
        <v>1.1399999999999999</v>
      </c>
      <c r="F34">
        <v>1.2</v>
      </c>
      <c r="G34">
        <v>0.94</v>
      </c>
      <c r="H34">
        <v>0.88</v>
      </c>
      <c r="I34">
        <v>1.05</v>
      </c>
      <c r="J34">
        <v>1.1200000000000001</v>
      </c>
      <c r="K34">
        <v>0.85</v>
      </c>
      <c r="L34">
        <v>0.55000000000000004</v>
      </c>
      <c r="M34">
        <v>0.6</v>
      </c>
      <c r="N34">
        <v>0.57999999999999996</v>
      </c>
      <c r="O34">
        <v>0.72</v>
      </c>
    </row>
    <row r="35" spans="1:15" ht="15.75" thickBot="1" x14ac:dyDescent="0.3">
      <c r="A35" s="52" t="s">
        <v>24</v>
      </c>
      <c r="B35" s="52">
        <v>6.56</v>
      </c>
      <c r="C35" s="52">
        <v>4.3600000000000003</v>
      </c>
      <c r="D35" s="52">
        <v>3.91</v>
      </c>
      <c r="E35" s="52">
        <v>4.1500000000000004</v>
      </c>
      <c r="F35" s="52">
        <v>3.94</v>
      </c>
      <c r="G35" s="52">
        <v>4.41</v>
      </c>
      <c r="H35" s="52">
        <v>3.43</v>
      </c>
      <c r="I35" s="52">
        <v>3.61</v>
      </c>
      <c r="J35" s="52">
        <v>2.73</v>
      </c>
      <c r="K35" s="52">
        <v>2.39</v>
      </c>
      <c r="L35" s="52">
        <v>2.4500000000000002</v>
      </c>
      <c r="M35" s="52">
        <v>2.78</v>
      </c>
      <c r="N35" s="52">
        <v>2.27</v>
      </c>
      <c r="O35" s="52">
        <v>2.14</v>
      </c>
    </row>
    <row r="39" spans="1:15" x14ac:dyDescent="0.25">
      <c r="A39" s="2" t="s">
        <v>477</v>
      </c>
    </row>
    <row r="40" spans="1:15" x14ac:dyDescent="0.25">
      <c r="A40" s="22" t="s">
        <v>480</v>
      </c>
    </row>
    <row r="42" spans="1:15" ht="15.75" thickBot="1" x14ac:dyDescent="0.3">
      <c r="A42" s="52"/>
      <c r="B42" s="52">
        <v>2010</v>
      </c>
      <c r="C42" s="52">
        <v>2011</v>
      </c>
      <c r="D42" s="52">
        <v>2012</v>
      </c>
      <c r="E42" s="52">
        <v>2013</v>
      </c>
      <c r="F42" s="52">
        <v>2014</v>
      </c>
      <c r="G42" s="52">
        <v>2015</v>
      </c>
      <c r="H42" s="52">
        <v>2016</v>
      </c>
      <c r="I42" s="52">
        <v>2017</v>
      </c>
      <c r="J42" s="52">
        <v>2018</v>
      </c>
      <c r="K42" s="52">
        <v>2019</v>
      </c>
      <c r="L42" s="52">
        <v>2020</v>
      </c>
      <c r="M42" s="52">
        <v>2021</v>
      </c>
      <c r="N42" s="52">
        <v>2022</v>
      </c>
      <c r="O42" s="52">
        <v>2023</v>
      </c>
    </row>
    <row r="43" spans="1:15" x14ac:dyDescent="0.25">
      <c r="A43" t="s">
        <v>21</v>
      </c>
      <c r="B43">
        <v>0.3</v>
      </c>
      <c r="C43">
        <v>0.26</v>
      </c>
      <c r="D43">
        <v>0.25</v>
      </c>
      <c r="E43">
        <v>0.24</v>
      </c>
      <c r="F43">
        <v>0.27</v>
      </c>
      <c r="G43">
        <v>0.27</v>
      </c>
      <c r="H43">
        <v>0.24</v>
      </c>
      <c r="I43">
        <v>0.23</v>
      </c>
      <c r="J43">
        <v>0.2</v>
      </c>
      <c r="K43">
        <v>0.23</v>
      </c>
      <c r="L43">
        <v>0.28999999999999998</v>
      </c>
      <c r="M43">
        <v>0.26</v>
      </c>
      <c r="N43">
        <v>0.24</v>
      </c>
      <c r="O43">
        <v>0.22</v>
      </c>
    </row>
    <row r="44" spans="1:15" x14ac:dyDescent="0.25">
      <c r="A44" t="s">
        <v>23</v>
      </c>
      <c r="B44">
        <v>0.08</v>
      </c>
      <c r="C44">
        <v>0.03</v>
      </c>
      <c r="D44">
        <v>0</v>
      </c>
      <c r="E44">
        <v>0</v>
      </c>
      <c r="F44">
        <v>0.03</v>
      </c>
      <c r="G44">
        <v>0</v>
      </c>
      <c r="H44">
        <v>0.09</v>
      </c>
      <c r="I44">
        <v>0.09</v>
      </c>
      <c r="J44">
        <v>0.03</v>
      </c>
      <c r="K44">
        <v>0.08</v>
      </c>
      <c r="L44">
        <v>0.03</v>
      </c>
      <c r="M44">
        <v>0.03</v>
      </c>
      <c r="N44">
        <v>0.03</v>
      </c>
      <c r="O44">
        <v>0.03</v>
      </c>
    </row>
    <row r="45" spans="1:15" ht="15.75" thickBot="1" x14ac:dyDescent="0.3">
      <c r="A45" s="52" t="s">
        <v>24</v>
      </c>
      <c r="B45" s="52">
        <v>0.43</v>
      </c>
      <c r="C45" s="52">
        <v>0.22</v>
      </c>
      <c r="D45" s="52">
        <v>0.32</v>
      </c>
      <c r="E45" s="52">
        <v>0.26</v>
      </c>
      <c r="F45" s="52">
        <v>0.22</v>
      </c>
      <c r="G45" s="52">
        <v>0.28000000000000003</v>
      </c>
      <c r="H45" s="52">
        <v>0.23</v>
      </c>
      <c r="I45" s="52">
        <v>0.28000000000000003</v>
      </c>
      <c r="J45" s="52">
        <v>0.22</v>
      </c>
      <c r="K45" s="52">
        <v>0.09</v>
      </c>
      <c r="L45" s="52">
        <v>0.11</v>
      </c>
      <c r="M45" s="52">
        <v>0.15</v>
      </c>
      <c r="N45" s="52">
        <v>0.14000000000000001</v>
      </c>
      <c r="O45" s="52">
        <v>0.13</v>
      </c>
    </row>
    <row r="47" spans="1:15" x14ac:dyDescent="0.25">
      <c r="A47" t="s">
        <v>28</v>
      </c>
    </row>
    <row r="48" spans="1:15" x14ac:dyDescent="0.25">
      <c r="A48" t="s">
        <v>481</v>
      </c>
    </row>
    <row r="50" spans="1:9" x14ac:dyDescent="0.25">
      <c r="A50" s="28" t="s">
        <v>32</v>
      </c>
    </row>
    <row r="51" spans="1:9" x14ac:dyDescent="0.25">
      <c r="A51" t="s">
        <v>33</v>
      </c>
    </row>
    <row r="56" spans="1:9" x14ac:dyDescent="0.25">
      <c r="A56" s="29" t="s">
        <v>34</v>
      </c>
    </row>
    <row r="57" spans="1:9" x14ac:dyDescent="0.25">
      <c r="A57" s="30" t="s">
        <v>482</v>
      </c>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sheetData>
  <mergeCells count="11">
    <mergeCell ref="A12:C12"/>
    <mergeCell ref="B13:C13"/>
    <mergeCell ref="B14:C14"/>
    <mergeCell ref="B15:C15"/>
    <mergeCell ref="A57:I6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925"/>
  </sheetPr>
  <dimension ref="A1:P94"/>
  <sheetViews>
    <sheetView workbookViewId="0">
      <selection activeCell="K1" sqref="K1"/>
    </sheetView>
  </sheetViews>
  <sheetFormatPr defaultRowHeight="15" x14ac:dyDescent="0.25"/>
  <cols>
    <col min="1" max="1" width="15.7109375" customWidth="1"/>
  </cols>
  <sheetData>
    <row r="1" spans="1:5" ht="23.25" x14ac:dyDescent="0.35">
      <c r="A1" s="54" t="s">
        <v>483</v>
      </c>
    </row>
    <row r="2" spans="1:5" x14ac:dyDescent="0.25">
      <c r="A2" s="4" t="str">
        <f>HYPERLINK("#CONTENTS!A1", "CONTENTS")</f>
        <v>CONTENTS</v>
      </c>
    </row>
    <row r="5" spans="1:5" x14ac:dyDescent="0.25">
      <c r="A5" s="5" t="s">
        <v>1</v>
      </c>
      <c r="B5" s="6"/>
      <c r="C5" s="6"/>
      <c r="D5" s="6"/>
      <c r="E5" s="7"/>
    </row>
    <row r="6" spans="1:5" ht="30" customHeight="1" x14ac:dyDescent="0.25">
      <c r="A6" s="11" t="s">
        <v>2</v>
      </c>
      <c r="B6" s="8" t="s">
        <v>484</v>
      </c>
      <c r="C6" s="8"/>
      <c r="D6" s="8"/>
      <c r="E6" s="8"/>
    </row>
    <row r="7" spans="1:5" x14ac:dyDescent="0.25">
      <c r="A7" s="12" t="s">
        <v>4</v>
      </c>
      <c r="B7" s="9" t="s">
        <v>485</v>
      </c>
      <c r="C7" s="9"/>
      <c r="D7" s="9"/>
      <c r="E7" s="9"/>
    </row>
    <row r="8" spans="1:5" x14ac:dyDescent="0.25">
      <c r="A8" s="12" t="s">
        <v>6</v>
      </c>
      <c r="B8" s="10" t="s">
        <v>486</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9" t="s">
        <v>487</v>
      </c>
      <c r="C14" s="9"/>
    </row>
    <row r="15" spans="1:5" x14ac:dyDescent="0.25">
      <c r="A15" s="13" t="s">
        <v>17</v>
      </c>
      <c r="B15" s="19" t="s">
        <v>18</v>
      </c>
      <c r="C15" s="19"/>
    </row>
    <row r="19" spans="1:16" x14ac:dyDescent="0.25">
      <c r="A19" s="2" t="s">
        <v>488</v>
      </c>
    </row>
    <row r="20" spans="1:16" x14ac:dyDescent="0.25">
      <c r="A20" s="22" t="s">
        <v>489</v>
      </c>
    </row>
    <row r="22" spans="1:16"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c r="P22" s="55">
        <v>2024</v>
      </c>
    </row>
    <row r="23" spans="1:16" x14ac:dyDescent="0.25">
      <c r="A23" t="s">
        <v>21</v>
      </c>
      <c r="B23">
        <v>1.96</v>
      </c>
      <c r="C23">
        <v>2</v>
      </c>
      <c r="D23">
        <v>2.06</v>
      </c>
      <c r="E23">
        <v>2.08</v>
      </c>
      <c r="F23">
        <v>2.09</v>
      </c>
      <c r="G23">
        <v>2.1</v>
      </c>
      <c r="H23">
        <v>2.1</v>
      </c>
      <c r="I23">
        <v>2.14</v>
      </c>
      <c r="J23">
        <v>2.17</v>
      </c>
      <c r="K23">
        <v>2.21</v>
      </c>
      <c r="L23">
        <v>2.2799999999999998</v>
      </c>
      <c r="M23">
        <v>2.2400000000000002</v>
      </c>
      <c r="N23">
        <v>2.2200000000000002</v>
      </c>
      <c r="O23">
        <v>2.2599999999999998</v>
      </c>
      <c r="P23">
        <v>2.2400000000000002</v>
      </c>
    </row>
    <row r="24" spans="1:16" x14ac:dyDescent="0.25">
      <c r="A24" t="s">
        <v>23</v>
      </c>
      <c r="B24">
        <v>1.69</v>
      </c>
      <c r="C24">
        <v>1.87</v>
      </c>
      <c r="D24">
        <v>1.9</v>
      </c>
      <c r="E24">
        <v>2.14</v>
      </c>
      <c r="F24">
        <v>2.15</v>
      </c>
      <c r="G24">
        <v>2.12</v>
      </c>
      <c r="H24">
        <v>2.12</v>
      </c>
      <c r="I24">
        <v>2.14</v>
      </c>
      <c r="J24">
        <v>2.1</v>
      </c>
      <c r="K24">
        <v>2.14</v>
      </c>
      <c r="L24">
        <v>2.27</v>
      </c>
      <c r="M24">
        <v>2.2200000000000002</v>
      </c>
      <c r="N24">
        <v>2.1800000000000002</v>
      </c>
      <c r="O24">
        <v>2.2999999999999998</v>
      </c>
      <c r="P24">
        <v>2.29</v>
      </c>
    </row>
    <row r="25" spans="1:16" x14ac:dyDescent="0.25">
      <c r="A25" t="s">
        <v>24</v>
      </c>
      <c r="B25">
        <v>0.72</v>
      </c>
      <c r="C25">
        <v>0.75</v>
      </c>
      <c r="D25">
        <v>0.88</v>
      </c>
      <c r="E25">
        <v>0.88</v>
      </c>
      <c r="F25">
        <v>0.95</v>
      </c>
      <c r="G25">
        <v>1</v>
      </c>
      <c r="H25">
        <v>0.96</v>
      </c>
      <c r="I25">
        <v>1.03</v>
      </c>
      <c r="J25">
        <v>1.19</v>
      </c>
      <c r="K25">
        <v>1.31</v>
      </c>
      <c r="L25">
        <v>1.37</v>
      </c>
      <c r="M25">
        <v>1.42</v>
      </c>
      <c r="N25">
        <v>1.44</v>
      </c>
      <c r="O25">
        <v>1.56</v>
      </c>
      <c r="P25">
        <v>1.41</v>
      </c>
    </row>
    <row r="26" spans="1:16" ht="15.75" thickBot="1" x14ac:dyDescent="0.3">
      <c r="A26" s="55" t="s">
        <v>25</v>
      </c>
      <c r="B26" s="55">
        <v>0.67</v>
      </c>
      <c r="C26" s="55">
        <v>0.66</v>
      </c>
      <c r="D26" s="55">
        <v>0.82</v>
      </c>
      <c r="E26" s="55">
        <v>0.66</v>
      </c>
      <c r="F26" s="55">
        <v>0.69</v>
      </c>
      <c r="G26" s="55">
        <v>0.78</v>
      </c>
      <c r="H26" s="55">
        <v>0.81</v>
      </c>
      <c r="I26" s="55">
        <v>0.84</v>
      </c>
      <c r="J26" s="55">
        <v>0.88</v>
      </c>
      <c r="K26" s="55">
        <v>0.85</v>
      </c>
      <c r="L26" s="55">
        <v>0.86</v>
      </c>
      <c r="M26" s="55">
        <v>0.95</v>
      </c>
      <c r="N26" s="55">
        <v>0.92</v>
      </c>
      <c r="O26" s="55">
        <v>0.88</v>
      </c>
      <c r="P26" s="55">
        <v>0.93</v>
      </c>
    </row>
    <row r="30" spans="1:16" x14ac:dyDescent="0.25">
      <c r="A30" s="2" t="s">
        <v>488</v>
      </c>
    </row>
    <row r="31" spans="1:16" x14ac:dyDescent="0.25">
      <c r="A31" s="22" t="s">
        <v>490</v>
      </c>
    </row>
    <row r="33" spans="1:16" ht="15.75" thickBot="1" x14ac:dyDescent="0.3">
      <c r="A33" s="55"/>
      <c r="B33" s="55">
        <v>2010</v>
      </c>
      <c r="C33" s="55">
        <v>2011</v>
      </c>
      <c r="D33" s="55">
        <v>2012</v>
      </c>
      <c r="E33" s="55">
        <v>2013</v>
      </c>
      <c r="F33" s="55">
        <v>2014</v>
      </c>
      <c r="G33" s="55">
        <v>2015</v>
      </c>
      <c r="H33" s="55">
        <v>2016</v>
      </c>
      <c r="I33" s="55">
        <v>2017</v>
      </c>
      <c r="J33" s="55">
        <v>2018</v>
      </c>
      <c r="K33" s="55">
        <v>2019</v>
      </c>
      <c r="L33" s="55">
        <v>2020</v>
      </c>
      <c r="M33" s="55">
        <v>2021</v>
      </c>
      <c r="N33" s="55">
        <v>2022</v>
      </c>
      <c r="O33" s="55">
        <v>2023</v>
      </c>
      <c r="P33" s="55">
        <v>2024</v>
      </c>
    </row>
    <row r="34" spans="1:16" x14ac:dyDescent="0.25">
      <c r="A34" t="s">
        <v>21</v>
      </c>
      <c r="B34">
        <v>1.21</v>
      </c>
      <c r="C34">
        <v>1.26</v>
      </c>
      <c r="D34">
        <v>1.31</v>
      </c>
      <c r="E34">
        <v>1.33</v>
      </c>
      <c r="F34">
        <v>1.34</v>
      </c>
      <c r="G34">
        <v>1.36</v>
      </c>
      <c r="H34">
        <v>1.38</v>
      </c>
      <c r="I34">
        <v>1.42</v>
      </c>
      <c r="J34">
        <v>1.44</v>
      </c>
      <c r="K34">
        <v>1.47</v>
      </c>
      <c r="L34">
        <v>1.5</v>
      </c>
      <c r="M34">
        <v>1.48</v>
      </c>
      <c r="N34">
        <v>1.48</v>
      </c>
      <c r="O34">
        <v>1.5</v>
      </c>
      <c r="P34">
        <v>1.49</v>
      </c>
    </row>
    <row r="35" spans="1:16" x14ac:dyDescent="0.25">
      <c r="A35" t="s">
        <v>23</v>
      </c>
      <c r="B35">
        <v>0.81</v>
      </c>
      <c r="C35">
        <v>1.06</v>
      </c>
      <c r="D35">
        <v>1.08</v>
      </c>
      <c r="E35">
        <v>1.4</v>
      </c>
      <c r="F35">
        <v>1.39</v>
      </c>
      <c r="G35">
        <v>1.36</v>
      </c>
      <c r="H35">
        <v>1.39</v>
      </c>
      <c r="I35">
        <v>1.42</v>
      </c>
      <c r="J35">
        <v>1.4</v>
      </c>
      <c r="K35">
        <v>1.43</v>
      </c>
      <c r="L35">
        <v>1.51</v>
      </c>
      <c r="M35">
        <v>1.46</v>
      </c>
      <c r="N35">
        <v>1.49</v>
      </c>
      <c r="O35">
        <v>1.59</v>
      </c>
      <c r="P35">
        <v>1.61</v>
      </c>
    </row>
    <row r="36" spans="1:16" x14ac:dyDescent="0.25">
      <c r="A36" t="s">
        <v>24</v>
      </c>
      <c r="B36">
        <v>0.19</v>
      </c>
      <c r="C36">
        <v>0.23</v>
      </c>
      <c r="D36">
        <v>0.33</v>
      </c>
      <c r="E36">
        <v>0.38</v>
      </c>
      <c r="F36">
        <v>0.44</v>
      </c>
      <c r="G36">
        <v>0.46</v>
      </c>
      <c r="H36">
        <v>0.63</v>
      </c>
      <c r="I36">
        <v>0.66</v>
      </c>
      <c r="J36">
        <v>0.79</v>
      </c>
      <c r="K36">
        <v>0.82</v>
      </c>
      <c r="L36">
        <v>0.86</v>
      </c>
      <c r="M36">
        <v>0.89</v>
      </c>
      <c r="N36">
        <v>0.95</v>
      </c>
      <c r="O36">
        <v>1</v>
      </c>
      <c r="P36">
        <v>0.89</v>
      </c>
    </row>
    <row r="37" spans="1:16" ht="15.75" thickBot="1" x14ac:dyDescent="0.3">
      <c r="A37" s="55" t="s">
        <v>25</v>
      </c>
      <c r="B37" s="55">
        <v>0.08</v>
      </c>
      <c r="C37" s="55">
        <v>0.06</v>
      </c>
      <c r="D37" s="55">
        <v>0.2</v>
      </c>
      <c r="E37" s="55">
        <v>0.09</v>
      </c>
      <c r="F37" s="55">
        <v>0.21</v>
      </c>
      <c r="G37" s="55">
        <v>0.25</v>
      </c>
      <c r="H37" s="55">
        <v>0.3</v>
      </c>
      <c r="I37" s="55">
        <v>0.31</v>
      </c>
      <c r="J37" s="55">
        <v>0.34</v>
      </c>
      <c r="K37" s="55">
        <v>0.34</v>
      </c>
      <c r="L37" s="55">
        <v>0.34</v>
      </c>
      <c r="M37" s="55">
        <v>0.43</v>
      </c>
      <c r="N37" s="55">
        <v>0.4</v>
      </c>
      <c r="O37" s="55">
        <v>0.38</v>
      </c>
      <c r="P37" s="55">
        <v>0.43</v>
      </c>
    </row>
    <row r="41" spans="1:16" x14ac:dyDescent="0.25">
      <c r="A41" s="2" t="s">
        <v>488</v>
      </c>
    </row>
    <row r="42" spans="1:16" x14ac:dyDescent="0.25">
      <c r="A42" s="22" t="s">
        <v>491</v>
      </c>
    </row>
    <row r="44" spans="1:16" ht="15.75" thickBot="1" x14ac:dyDescent="0.3">
      <c r="A44" s="55"/>
      <c r="B44" s="55">
        <v>2010</v>
      </c>
      <c r="C44" s="55">
        <v>2011</v>
      </c>
      <c r="D44" s="55">
        <v>2012</v>
      </c>
      <c r="E44" s="55">
        <v>2013</v>
      </c>
      <c r="F44" s="55">
        <v>2014</v>
      </c>
      <c r="G44" s="55">
        <v>2015</v>
      </c>
      <c r="H44" s="55">
        <v>2016</v>
      </c>
      <c r="I44" s="55">
        <v>2017</v>
      </c>
      <c r="J44" s="55">
        <v>2018</v>
      </c>
      <c r="K44" s="55">
        <v>2019</v>
      </c>
      <c r="L44" s="55">
        <v>2020</v>
      </c>
      <c r="M44" s="55">
        <v>2021</v>
      </c>
      <c r="N44" s="55">
        <v>2022</v>
      </c>
      <c r="O44" s="55">
        <v>2023</v>
      </c>
      <c r="P44" s="55">
        <v>2024</v>
      </c>
    </row>
    <row r="45" spans="1:16" x14ac:dyDescent="0.25">
      <c r="A45" t="s">
        <v>21</v>
      </c>
      <c r="B45">
        <v>0.26</v>
      </c>
      <c r="C45">
        <v>0.26</v>
      </c>
      <c r="D45">
        <v>0.27</v>
      </c>
      <c r="E45">
        <v>0.26</v>
      </c>
      <c r="F45">
        <v>0.26</v>
      </c>
      <c r="G45">
        <v>0.26</v>
      </c>
      <c r="H45">
        <v>0.24</v>
      </c>
      <c r="I45">
        <v>0.24</v>
      </c>
      <c r="J45">
        <v>0.25</v>
      </c>
      <c r="K45">
        <v>0.25</v>
      </c>
      <c r="L45">
        <v>0.27</v>
      </c>
      <c r="M45">
        <v>0.26</v>
      </c>
      <c r="N45">
        <v>0.24</v>
      </c>
      <c r="O45">
        <v>0.24</v>
      </c>
      <c r="P45">
        <v>0.24</v>
      </c>
    </row>
    <row r="46" spans="1:16" x14ac:dyDescent="0.25">
      <c r="A46" t="s">
        <v>23</v>
      </c>
      <c r="B46">
        <v>0.2</v>
      </c>
      <c r="C46">
        <v>0.2</v>
      </c>
      <c r="D46">
        <v>0.23</v>
      </c>
      <c r="E46">
        <v>0.13</v>
      </c>
      <c r="F46">
        <v>0.13</v>
      </c>
      <c r="G46">
        <v>0.13</v>
      </c>
      <c r="H46">
        <v>0.13</v>
      </c>
      <c r="I46">
        <v>0.12</v>
      </c>
      <c r="J46">
        <v>0.12</v>
      </c>
      <c r="K46">
        <v>0.12</v>
      </c>
      <c r="L46">
        <v>0.13</v>
      </c>
      <c r="M46">
        <v>0.12</v>
      </c>
      <c r="N46">
        <v>0.1</v>
      </c>
      <c r="O46">
        <v>0.11</v>
      </c>
      <c r="P46">
        <v>0.11</v>
      </c>
    </row>
    <row r="47" spans="1:16" x14ac:dyDescent="0.25">
      <c r="A47" t="s">
        <v>24</v>
      </c>
      <c r="B47">
        <v>0.26</v>
      </c>
      <c r="C47">
        <v>0.26</v>
      </c>
      <c r="D47">
        <v>0.25</v>
      </c>
      <c r="E47">
        <v>0.24</v>
      </c>
      <c r="F47">
        <v>0.23</v>
      </c>
      <c r="G47">
        <v>0.24</v>
      </c>
      <c r="H47">
        <v>0.02</v>
      </c>
      <c r="I47">
        <v>0.02</v>
      </c>
      <c r="J47">
        <v>0.02</v>
      </c>
      <c r="K47">
        <v>0.02</v>
      </c>
      <c r="L47">
        <v>0.03</v>
      </c>
      <c r="M47">
        <v>0.03</v>
      </c>
      <c r="N47">
        <v>0.03</v>
      </c>
      <c r="O47">
        <v>0.03</v>
      </c>
      <c r="P47">
        <v>0.03</v>
      </c>
    </row>
    <row r="48" spans="1:16" ht="15.75" thickBot="1" x14ac:dyDescent="0.3">
      <c r="A48" s="55" t="s">
        <v>25</v>
      </c>
      <c r="B48" s="55">
        <v>0.25</v>
      </c>
      <c r="C48" s="55">
        <v>0.22</v>
      </c>
      <c r="D48" s="55">
        <v>0.24</v>
      </c>
      <c r="E48" s="55">
        <v>0.22</v>
      </c>
      <c r="F48" s="55">
        <v>0.17</v>
      </c>
      <c r="G48" s="55">
        <v>0.21</v>
      </c>
      <c r="H48" s="55">
        <v>0.21</v>
      </c>
      <c r="I48" s="55">
        <v>0.23</v>
      </c>
      <c r="J48" s="55">
        <v>0.25</v>
      </c>
      <c r="K48" s="55">
        <v>0.22</v>
      </c>
      <c r="L48" s="55">
        <v>0.25</v>
      </c>
      <c r="M48" s="55">
        <v>0.25</v>
      </c>
      <c r="N48" s="55">
        <v>0.24</v>
      </c>
      <c r="O48" s="55">
        <v>0.23</v>
      </c>
      <c r="P48" s="55">
        <v>0.24</v>
      </c>
    </row>
    <row r="52" spans="1:16" x14ac:dyDescent="0.25">
      <c r="A52" s="2" t="s">
        <v>488</v>
      </c>
    </row>
    <row r="53" spans="1:16" x14ac:dyDescent="0.25">
      <c r="A53" s="22" t="s">
        <v>492</v>
      </c>
    </row>
    <row r="55" spans="1:16" ht="15.75" thickBot="1" x14ac:dyDescent="0.3">
      <c r="A55" s="55"/>
      <c r="B55" s="55">
        <v>2010</v>
      </c>
      <c r="C55" s="55">
        <v>2011</v>
      </c>
      <c r="D55" s="55">
        <v>2012</v>
      </c>
      <c r="E55" s="55">
        <v>2013</v>
      </c>
      <c r="F55" s="55">
        <v>2014</v>
      </c>
      <c r="G55" s="55">
        <v>2015</v>
      </c>
      <c r="H55" s="55">
        <v>2016</v>
      </c>
      <c r="I55" s="55">
        <v>2017</v>
      </c>
      <c r="J55" s="55">
        <v>2018</v>
      </c>
      <c r="K55" s="55">
        <v>2019</v>
      </c>
      <c r="L55" s="55">
        <v>2020</v>
      </c>
      <c r="M55" s="55">
        <v>2021</v>
      </c>
      <c r="N55" s="55">
        <v>2022</v>
      </c>
      <c r="O55" s="55">
        <v>2023</v>
      </c>
      <c r="P55" s="55">
        <v>2024</v>
      </c>
    </row>
    <row r="56" spans="1:16" x14ac:dyDescent="0.25">
      <c r="A56" t="s">
        <v>21</v>
      </c>
      <c r="B56">
        <v>0.47</v>
      </c>
      <c r="C56">
        <v>0.46</v>
      </c>
      <c r="D56">
        <v>0.47</v>
      </c>
      <c r="E56">
        <v>0.48</v>
      </c>
      <c r="F56">
        <v>0.48</v>
      </c>
      <c r="G56">
        <v>0.47</v>
      </c>
      <c r="H56">
        <v>0.47</v>
      </c>
      <c r="I56">
        <v>0.46</v>
      </c>
      <c r="J56">
        <v>0.47</v>
      </c>
      <c r="K56">
        <v>0.47</v>
      </c>
      <c r="L56">
        <v>0.5</v>
      </c>
      <c r="M56">
        <v>0.49</v>
      </c>
      <c r="N56">
        <v>0.48</v>
      </c>
      <c r="O56">
        <v>0.48</v>
      </c>
      <c r="P56">
        <v>0.48</v>
      </c>
    </row>
    <row r="57" spans="1:16" x14ac:dyDescent="0.25">
      <c r="A57" t="s">
        <v>23</v>
      </c>
      <c r="B57">
        <v>0.68</v>
      </c>
      <c r="C57">
        <v>0.61</v>
      </c>
      <c r="D57">
        <v>0.6</v>
      </c>
      <c r="E57">
        <v>0.61</v>
      </c>
      <c r="F57">
        <v>0.63</v>
      </c>
      <c r="G57">
        <v>0.63</v>
      </c>
      <c r="H57">
        <v>0.6</v>
      </c>
      <c r="I57">
        <v>0.6</v>
      </c>
      <c r="J57">
        <v>0.57999999999999996</v>
      </c>
      <c r="K57">
        <v>0.59</v>
      </c>
      <c r="L57">
        <v>0.63</v>
      </c>
      <c r="M57">
        <v>0.63</v>
      </c>
      <c r="N57">
        <v>0.57999999999999996</v>
      </c>
      <c r="O57">
        <v>0.6</v>
      </c>
      <c r="P57">
        <v>0.56000000000000005</v>
      </c>
    </row>
    <row r="58" spans="1:16" x14ac:dyDescent="0.25">
      <c r="A58" t="s">
        <v>24</v>
      </c>
      <c r="B58">
        <v>0.27</v>
      </c>
      <c r="C58">
        <v>0.26</v>
      </c>
      <c r="D58">
        <v>0.3</v>
      </c>
      <c r="E58">
        <v>0.26</v>
      </c>
      <c r="F58">
        <v>0.28000000000000003</v>
      </c>
      <c r="G58">
        <v>0.28999999999999998</v>
      </c>
      <c r="H58">
        <v>0.3</v>
      </c>
      <c r="I58">
        <v>0.34</v>
      </c>
      <c r="J58">
        <v>0.38</v>
      </c>
      <c r="K58">
        <v>0.47</v>
      </c>
      <c r="L58">
        <v>0.48</v>
      </c>
      <c r="M58">
        <v>0.49</v>
      </c>
      <c r="N58">
        <v>0.46</v>
      </c>
      <c r="O58">
        <v>0.52</v>
      </c>
      <c r="P58">
        <v>0.48</v>
      </c>
    </row>
    <row r="59" spans="1:16" ht="15.75" thickBot="1" x14ac:dyDescent="0.3">
      <c r="A59" s="55" t="s">
        <v>25</v>
      </c>
      <c r="B59" s="55">
        <v>0.35</v>
      </c>
      <c r="C59" s="55">
        <v>0.37</v>
      </c>
      <c r="D59" s="55">
        <v>0.38</v>
      </c>
      <c r="E59" s="55">
        <v>0.35</v>
      </c>
      <c r="F59" s="55">
        <v>0.32</v>
      </c>
      <c r="G59" s="55">
        <v>0.32</v>
      </c>
      <c r="H59" s="55">
        <v>0.28999999999999998</v>
      </c>
      <c r="I59" s="55">
        <v>0.3</v>
      </c>
      <c r="J59" s="55">
        <v>0.28999999999999998</v>
      </c>
      <c r="K59" s="55">
        <v>0.28999999999999998</v>
      </c>
      <c r="L59" s="55">
        <v>0.27</v>
      </c>
      <c r="M59" s="55">
        <v>0.27</v>
      </c>
      <c r="N59" s="55">
        <v>0.28000000000000003</v>
      </c>
      <c r="O59" s="55">
        <v>0.26</v>
      </c>
      <c r="P59" s="55">
        <v>0.26</v>
      </c>
    </row>
    <row r="63" spans="1:16" x14ac:dyDescent="0.25">
      <c r="A63" s="2" t="s">
        <v>488</v>
      </c>
    </row>
    <row r="64" spans="1:16" x14ac:dyDescent="0.25">
      <c r="A64" s="22" t="s">
        <v>493</v>
      </c>
    </row>
    <row r="66" spans="1:16" ht="15.75" thickBot="1" x14ac:dyDescent="0.3">
      <c r="A66" s="55"/>
      <c r="B66" s="55">
        <v>2010</v>
      </c>
      <c r="C66" s="55">
        <v>2011</v>
      </c>
      <c r="D66" s="55">
        <v>2012</v>
      </c>
      <c r="E66" s="55">
        <v>2013</v>
      </c>
      <c r="F66" s="55">
        <v>2014</v>
      </c>
      <c r="G66" s="55">
        <v>2015</v>
      </c>
      <c r="H66" s="55">
        <v>2016</v>
      </c>
      <c r="I66" s="55">
        <v>2017</v>
      </c>
      <c r="J66" s="55">
        <v>2018</v>
      </c>
      <c r="K66" s="55">
        <v>2019</v>
      </c>
      <c r="L66" s="55">
        <v>2020</v>
      </c>
      <c r="M66" s="55">
        <v>2021</v>
      </c>
      <c r="N66" s="55">
        <v>2022</v>
      </c>
      <c r="O66" s="55">
        <v>2023</v>
      </c>
      <c r="P66" s="55">
        <v>2024</v>
      </c>
    </row>
    <row r="67" spans="1:16" x14ac:dyDescent="0.25">
      <c r="A67" t="s">
        <v>21</v>
      </c>
      <c r="B67">
        <v>0.02</v>
      </c>
      <c r="C67">
        <v>0.02</v>
      </c>
      <c r="D67">
        <v>0.02</v>
      </c>
      <c r="E67">
        <v>0.01</v>
      </c>
      <c r="F67">
        <v>0.01</v>
      </c>
      <c r="G67">
        <v>0.01</v>
      </c>
      <c r="H67">
        <v>0.01</v>
      </c>
      <c r="I67">
        <v>0.01</v>
      </c>
      <c r="J67">
        <v>0.01</v>
      </c>
      <c r="K67">
        <v>0.01</v>
      </c>
      <c r="L67">
        <v>0.01</v>
      </c>
      <c r="M67">
        <v>0.01</v>
      </c>
      <c r="N67">
        <v>0.03</v>
      </c>
      <c r="O67">
        <v>0.03</v>
      </c>
      <c r="P67">
        <v>0.03</v>
      </c>
    </row>
    <row r="68" spans="1:16" x14ac:dyDescent="0.25">
      <c r="A68" t="s">
        <v>23</v>
      </c>
      <c r="B68" s="26" t="s">
        <v>22</v>
      </c>
      <c r="C68" s="26" t="s">
        <v>22</v>
      </c>
      <c r="D68" s="26" t="s">
        <v>22</v>
      </c>
      <c r="E68">
        <v>0</v>
      </c>
      <c r="F68">
        <v>0</v>
      </c>
      <c r="G68">
        <v>0</v>
      </c>
      <c r="H68">
        <v>0</v>
      </c>
      <c r="I68">
        <v>0</v>
      </c>
      <c r="J68">
        <v>0</v>
      </c>
      <c r="K68">
        <v>0</v>
      </c>
      <c r="L68">
        <v>0</v>
      </c>
      <c r="M68">
        <v>0</v>
      </c>
      <c r="N68">
        <v>0</v>
      </c>
      <c r="O68">
        <v>0</v>
      </c>
      <c r="P68">
        <v>0</v>
      </c>
    </row>
    <row r="69" spans="1:16" x14ac:dyDescent="0.25">
      <c r="A69" t="s">
        <v>24</v>
      </c>
      <c r="B69">
        <v>0</v>
      </c>
      <c r="C69">
        <v>0</v>
      </c>
      <c r="D69">
        <v>0</v>
      </c>
      <c r="E69">
        <v>0</v>
      </c>
      <c r="F69">
        <v>0</v>
      </c>
      <c r="G69">
        <v>0</v>
      </c>
      <c r="H69">
        <v>0</v>
      </c>
      <c r="I69">
        <v>0</v>
      </c>
      <c r="J69">
        <v>0</v>
      </c>
      <c r="K69">
        <v>0</v>
      </c>
      <c r="L69">
        <v>0</v>
      </c>
      <c r="M69">
        <v>0</v>
      </c>
      <c r="N69">
        <v>0</v>
      </c>
      <c r="O69">
        <v>0</v>
      </c>
      <c r="P69">
        <v>0</v>
      </c>
    </row>
    <row r="70" spans="1:16" ht="15.75" thickBot="1" x14ac:dyDescent="0.3">
      <c r="A70" s="55" t="s">
        <v>25</v>
      </c>
      <c r="B70" s="55">
        <v>0</v>
      </c>
      <c r="C70" s="55">
        <v>0</v>
      </c>
      <c r="D70" s="55">
        <v>0</v>
      </c>
      <c r="E70" s="55">
        <v>0</v>
      </c>
      <c r="F70" s="55">
        <v>0</v>
      </c>
      <c r="G70" s="55">
        <v>0</v>
      </c>
      <c r="H70" s="55">
        <v>0</v>
      </c>
      <c r="I70" s="55">
        <v>0</v>
      </c>
      <c r="J70" s="55">
        <v>0</v>
      </c>
      <c r="K70" s="55">
        <v>0</v>
      </c>
      <c r="L70" s="55">
        <v>0</v>
      </c>
      <c r="M70" s="55">
        <v>0</v>
      </c>
      <c r="N70" s="55">
        <v>0</v>
      </c>
      <c r="O70" s="55">
        <v>0</v>
      </c>
      <c r="P70" s="55">
        <v>0</v>
      </c>
    </row>
    <row r="72" spans="1:16" x14ac:dyDescent="0.25">
      <c r="A72" t="s">
        <v>28</v>
      </c>
    </row>
    <row r="73" spans="1:16" x14ac:dyDescent="0.25">
      <c r="A73" t="s">
        <v>494</v>
      </c>
    </row>
    <row r="75" spans="1:16" x14ac:dyDescent="0.25">
      <c r="A75" s="28" t="s">
        <v>30</v>
      </c>
    </row>
    <row r="76" spans="1:16" x14ac:dyDescent="0.25">
      <c r="A76" t="s">
        <v>31</v>
      </c>
    </row>
    <row r="78" spans="1:16" x14ac:dyDescent="0.25">
      <c r="A78" s="28" t="s">
        <v>32</v>
      </c>
    </row>
    <row r="79" spans="1:16" x14ac:dyDescent="0.25">
      <c r="A79" t="s">
        <v>45</v>
      </c>
    </row>
    <row r="80" spans="1:16" x14ac:dyDescent="0.25">
      <c r="A80" t="s">
        <v>33</v>
      </c>
    </row>
    <row r="81" spans="1:9" x14ac:dyDescent="0.25">
      <c r="A81" t="s">
        <v>109</v>
      </c>
    </row>
    <row r="82" spans="1:9" x14ac:dyDescent="0.25">
      <c r="A82" t="s">
        <v>226</v>
      </c>
    </row>
    <row r="83" spans="1:9" x14ac:dyDescent="0.25">
      <c r="A83" t="s">
        <v>495</v>
      </c>
    </row>
    <row r="84" spans="1:9" x14ac:dyDescent="0.25">
      <c r="A84" t="s">
        <v>496</v>
      </c>
    </row>
    <row r="89" spans="1:9" x14ac:dyDescent="0.25">
      <c r="A89" s="29" t="s">
        <v>34</v>
      </c>
    </row>
    <row r="90" spans="1:9" x14ac:dyDescent="0.25">
      <c r="A90" s="30" t="s">
        <v>497</v>
      </c>
      <c r="B90" s="16"/>
      <c r="C90" s="16"/>
      <c r="D90" s="16"/>
      <c r="E90" s="16"/>
      <c r="F90" s="16"/>
      <c r="G90" s="16"/>
      <c r="H90" s="16"/>
      <c r="I90" s="16"/>
    </row>
    <row r="91" spans="1:9" x14ac:dyDescent="0.25">
      <c r="A91" s="16"/>
      <c r="B91" s="16"/>
      <c r="C91" s="16"/>
      <c r="D91" s="16"/>
      <c r="E91" s="16"/>
      <c r="F91" s="16"/>
      <c r="G91" s="16"/>
      <c r="H91" s="16"/>
      <c r="I91" s="16"/>
    </row>
    <row r="92" spans="1:9" x14ac:dyDescent="0.25">
      <c r="A92" s="16"/>
      <c r="B92" s="16"/>
      <c r="C92" s="16"/>
      <c r="D92" s="16"/>
      <c r="E92" s="16"/>
      <c r="F92" s="16"/>
      <c r="G92" s="16"/>
      <c r="H92" s="16"/>
      <c r="I92" s="16"/>
    </row>
    <row r="93" spans="1:9" x14ac:dyDescent="0.25">
      <c r="A93" s="16"/>
      <c r="B93" s="16"/>
      <c r="C93" s="16"/>
      <c r="D93" s="16"/>
      <c r="E93" s="16"/>
      <c r="F93" s="16"/>
      <c r="G93" s="16"/>
      <c r="H93" s="16"/>
      <c r="I93" s="16"/>
    </row>
    <row r="94" spans="1:9" x14ac:dyDescent="0.25">
      <c r="A94" s="16"/>
      <c r="B94" s="16"/>
      <c r="C94" s="16"/>
      <c r="D94" s="16"/>
      <c r="E94" s="16"/>
      <c r="F94" s="16"/>
      <c r="G94" s="16"/>
      <c r="H94" s="16"/>
      <c r="I94" s="16"/>
    </row>
  </sheetData>
  <mergeCells count="11">
    <mergeCell ref="A12:C12"/>
    <mergeCell ref="B13:C13"/>
    <mergeCell ref="B14:C14"/>
    <mergeCell ref="B15:C15"/>
    <mergeCell ref="A90:I9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925"/>
  </sheetPr>
  <dimension ref="A1:P97"/>
  <sheetViews>
    <sheetView workbookViewId="0">
      <selection activeCell="K1" sqref="K1"/>
    </sheetView>
  </sheetViews>
  <sheetFormatPr defaultRowHeight="15" x14ac:dyDescent="0.25"/>
  <cols>
    <col min="1" max="1" width="15.7109375" customWidth="1"/>
  </cols>
  <sheetData>
    <row r="1" spans="1:4" ht="23.25" x14ac:dyDescent="0.35">
      <c r="A1" s="54" t="s">
        <v>483</v>
      </c>
    </row>
    <row r="2" spans="1:4" x14ac:dyDescent="0.25">
      <c r="A2" s="4" t="str">
        <f>HYPERLINK("#CONTENTS!A1", "CONTENTS")</f>
        <v>CONTENTS</v>
      </c>
    </row>
    <row r="5" spans="1:4" x14ac:dyDescent="0.25">
      <c r="A5" s="5" t="s">
        <v>1</v>
      </c>
      <c r="B5" s="6"/>
      <c r="C5" s="6"/>
      <c r="D5" s="7"/>
    </row>
    <row r="6" spans="1:4" x14ac:dyDescent="0.25">
      <c r="A6" s="20" t="s">
        <v>2</v>
      </c>
      <c r="B6" s="17" t="s">
        <v>498</v>
      </c>
      <c r="C6" s="17"/>
      <c r="D6" s="17"/>
    </row>
    <row r="7" spans="1:4" x14ac:dyDescent="0.25">
      <c r="A7" s="12" t="s">
        <v>4</v>
      </c>
      <c r="B7" s="9" t="s">
        <v>499</v>
      </c>
      <c r="C7" s="9"/>
      <c r="D7" s="9"/>
    </row>
    <row r="8" spans="1:4" x14ac:dyDescent="0.25">
      <c r="A8" s="12" t="s">
        <v>6</v>
      </c>
      <c r="B8" s="10" t="s">
        <v>500</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95</v>
      </c>
      <c r="C13" s="17"/>
    </row>
    <row r="14" spans="1:4" x14ac:dyDescent="0.25">
      <c r="A14" s="12" t="s">
        <v>15</v>
      </c>
      <c r="B14" s="31" t="s">
        <v>39</v>
      </c>
      <c r="C14" s="31"/>
    </row>
    <row r="15" spans="1:4" x14ac:dyDescent="0.25">
      <c r="A15" s="13" t="s">
        <v>17</v>
      </c>
      <c r="B15" s="19" t="s">
        <v>39</v>
      </c>
      <c r="C15" s="19"/>
    </row>
    <row r="19" spans="1:16" x14ac:dyDescent="0.25">
      <c r="A19" s="2" t="s">
        <v>501</v>
      </c>
    </row>
    <row r="20" spans="1:16" x14ac:dyDescent="0.25">
      <c r="A20" s="22" t="s">
        <v>502</v>
      </c>
    </row>
    <row r="22" spans="1:16"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c r="P22" s="55">
        <v>2024</v>
      </c>
    </row>
    <row r="23" spans="1:16" x14ac:dyDescent="0.25">
      <c r="A23" t="s">
        <v>21</v>
      </c>
      <c r="B23">
        <v>1.08</v>
      </c>
      <c r="C23">
        <v>1.1100000000000001</v>
      </c>
      <c r="D23">
        <v>1.1399999999999999</v>
      </c>
      <c r="E23">
        <v>1.1499999999999999</v>
      </c>
      <c r="F23">
        <v>1.17</v>
      </c>
      <c r="G23">
        <v>1.21</v>
      </c>
      <c r="H23">
        <v>1.24</v>
      </c>
      <c r="I23">
        <v>1.3</v>
      </c>
      <c r="J23">
        <v>1.37</v>
      </c>
      <c r="K23">
        <v>1.41</v>
      </c>
      <c r="L23">
        <v>1.45</v>
      </c>
      <c r="M23">
        <v>1.5</v>
      </c>
      <c r="N23">
        <v>1.53</v>
      </c>
      <c r="O23">
        <v>1.57</v>
      </c>
      <c r="P23">
        <v>1.59</v>
      </c>
    </row>
    <row r="24" spans="1:16" x14ac:dyDescent="0.25">
      <c r="A24" t="s">
        <v>23</v>
      </c>
      <c r="B24">
        <v>1.1399999999999999</v>
      </c>
      <c r="C24">
        <v>1.33</v>
      </c>
      <c r="D24">
        <v>1.36</v>
      </c>
      <c r="E24">
        <v>1.5</v>
      </c>
      <c r="F24">
        <v>1.52</v>
      </c>
      <c r="G24">
        <v>1.55</v>
      </c>
      <c r="H24">
        <v>1.6</v>
      </c>
      <c r="I24">
        <v>1.66</v>
      </c>
      <c r="J24">
        <v>1.71</v>
      </c>
      <c r="K24">
        <v>1.73</v>
      </c>
      <c r="L24">
        <v>1.79</v>
      </c>
      <c r="M24">
        <v>1.85</v>
      </c>
      <c r="N24">
        <v>1.92</v>
      </c>
      <c r="O24">
        <v>1.98</v>
      </c>
      <c r="P24">
        <v>2.0299999999999998</v>
      </c>
    </row>
    <row r="25" spans="1:16" x14ac:dyDescent="0.25">
      <c r="A25" t="s">
        <v>24</v>
      </c>
      <c r="B25">
        <v>0.5</v>
      </c>
      <c r="C25">
        <v>0.52</v>
      </c>
      <c r="D25">
        <v>0.54</v>
      </c>
      <c r="E25">
        <v>0.56000000000000005</v>
      </c>
      <c r="F25">
        <v>0.62</v>
      </c>
      <c r="G25">
        <v>0.65</v>
      </c>
      <c r="H25">
        <v>0.67</v>
      </c>
      <c r="I25">
        <v>0.86</v>
      </c>
      <c r="J25">
        <v>0.98</v>
      </c>
      <c r="K25">
        <v>0.97</v>
      </c>
      <c r="L25">
        <v>1.03</v>
      </c>
      <c r="M25">
        <v>1.07</v>
      </c>
      <c r="N25">
        <v>1.1299999999999999</v>
      </c>
      <c r="O25">
        <v>1.1499999999999999</v>
      </c>
      <c r="P25">
        <v>1.1499999999999999</v>
      </c>
    </row>
    <row r="26" spans="1:16" ht="15.75" thickBot="1" x14ac:dyDescent="0.3">
      <c r="A26" s="55" t="s">
        <v>25</v>
      </c>
      <c r="B26" s="55">
        <v>0.57999999999999996</v>
      </c>
      <c r="C26" s="55">
        <v>0.6</v>
      </c>
      <c r="D26" s="55">
        <v>0.61</v>
      </c>
      <c r="E26" s="55">
        <v>0.61</v>
      </c>
      <c r="F26" s="55">
        <v>0.65</v>
      </c>
      <c r="G26" s="55">
        <v>0.73</v>
      </c>
      <c r="H26" s="55">
        <v>0.72</v>
      </c>
      <c r="I26" s="55">
        <v>0.69</v>
      </c>
      <c r="J26" s="55">
        <v>0.69</v>
      </c>
      <c r="K26" s="55">
        <v>0.71</v>
      </c>
      <c r="L26" s="55">
        <v>0.74</v>
      </c>
      <c r="M26" s="55">
        <v>0.72</v>
      </c>
      <c r="N26" s="55">
        <v>0.75</v>
      </c>
      <c r="O26" s="55">
        <v>0.82</v>
      </c>
      <c r="P26" s="55">
        <v>0.94</v>
      </c>
    </row>
    <row r="30" spans="1:16" x14ac:dyDescent="0.25">
      <c r="A30" s="2" t="s">
        <v>501</v>
      </c>
    </row>
    <row r="31" spans="1:16" x14ac:dyDescent="0.25">
      <c r="A31" s="22" t="s">
        <v>503</v>
      </c>
    </row>
    <row r="33" spans="1:16" ht="15.75" thickBot="1" x14ac:dyDescent="0.3">
      <c r="A33" s="55"/>
      <c r="B33" s="55">
        <v>2010</v>
      </c>
      <c r="C33" s="55">
        <v>2011</v>
      </c>
      <c r="D33" s="55">
        <v>2012</v>
      </c>
      <c r="E33" s="55">
        <v>2013</v>
      </c>
      <c r="F33" s="55">
        <v>2014</v>
      </c>
      <c r="G33" s="55">
        <v>2015</v>
      </c>
      <c r="H33" s="55">
        <v>2016</v>
      </c>
      <c r="I33" s="55">
        <v>2017</v>
      </c>
      <c r="J33" s="55">
        <v>2018</v>
      </c>
      <c r="K33" s="55">
        <v>2019</v>
      </c>
      <c r="L33" s="55">
        <v>2020</v>
      </c>
      <c r="M33" s="55">
        <v>2021</v>
      </c>
      <c r="N33" s="55">
        <v>2022</v>
      </c>
      <c r="O33" s="55">
        <v>2023</v>
      </c>
      <c r="P33" s="55">
        <v>2024</v>
      </c>
    </row>
    <row r="34" spans="1:16" x14ac:dyDescent="0.25">
      <c r="A34" t="s">
        <v>21</v>
      </c>
      <c r="B34">
        <v>0.56999999999999995</v>
      </c>
      <c r="C34">
        <v>0.6</v>
      </c>
      <c r="D34">
        <v>0.62</v>
      </c>
      <c r="E34">
        <v>0.63</v>
      </c>
      <c r="F34">
        <v>0.65</v>
      </c>
      <c r="G34">
        <v>0.68</v>
      </c>
      <c r="H34">
        <v>0.71</v>
      </c>
      <c r="I34">
        <v>0.76</v>
      </c>
      <c r="J34">
        <v>0.81</v>
      </c>
      <c r="K34">
        <v>0.84</v>
      </c>
      <c r="L34">
        <v>0.86</v>
      </c>
      <c r="M34">
        <v>0.9</v>
      </c>
      <c r="N34">
        <v>0.92</v>
      </c>
      <c r="O34">
        <v>0.95</v>
      </c>
      <c r="P34">
        <v>0.96</v>
      </c>
    </row>
    <row r="35" spans="1:16" x14ac:dyDescent="0.25">
      <c r="A35" t="s">
        <v>23</v>
      </c>
      <c r="B35">
        <v>0.61</v>
      </c>
      <c r="C35">
        <v>0.84</v>
      </c>
      <c r="D35">
        <v>0.86</v>
      </c>
      <c r="E35">
        <v>1.05</v>
      </c>
      <c r="F35">
        <v>1.06</v>
      </c>
      <c r="G35">
        <v>1.08</v>
      </c>
      <c r="H35">
        <v>1.1399999999999999</v>
      </c>
      <c r="I35">
        <v>1.18</v>
      </c>
      <c r="J35">
        <v>1.23</v>
      </c>
      <c r="K35">
        <v>1.24</v>
      </c>
      <c r="L35">
        <v>1.27</v>
      </c>
      <c r="M35">
        <v>1.32</v>
      </c>
      <c r="N35">
        <v>1.4</v>
      </c>
      <c r="O35">
        <v>1.44</v>
      </c>
      <c r="P35">
        <v>1.49</v>
      </c>
    </row>
    <row r="36" spans="1:16" x14ac:dyDescent="0.25">
      <c r="A36" t="s">
        <v>24</v>
      </c>
      <c r="B36">
        <v>0.11</v>
      </c>
      <c r="C36">
        <v>0.12</v>
      </c>
      <c r="D36">
        <v>0.15</v>
      </c>
      <c r="E36">
        <v>0.18</v>
      </c>
      <c r="F36">
        <v>0.22</v>
      </c>
      <c r="G36">
        <v>0.25</v>
      </c>
      <c r="H36">
        <v>0.33</v>
      </c>
      <c r="I36">
        <v>0.44</v>
      </c>
      <c r="J36">
        <v>0.52</v>
      </c>
      <c r="K36">
        <v>0.51</v>
      </c>
      <c r="L36">
        <v>0.56999999999999995</v>
      </c>
      <c r="M36">
        <v>0.61</v>
      </c>
      <c r="N36">
        <v>0.67</v>
      </c>
      <c r="O36">
        <v>0.69</v>
      </c>
      <c r="P36">
        <v>0.68</v>
      </c>
    </row>
    <row r="37" spans="1:16" ht="15.75" thickBot="1" x14ac:dyDescent="0.3">
      <c r="A37" s="55" t="s">
        <v>25</v>
      </c>
      <c r="B37" s="55">
        <v>0.03</v>
      </c>
      <c r="C37" s="55">
        <v>0.02</v>
      </c>
      <c r="D37" s="55">
        <v>0.02</v>
      </c>
      <c r="E37" s="55">
        <v>0.03</v>
      </c>
      <c r="F37" s="55">
        <v>0.1</v>
      </c>
      <c r="G37" s="55">
        <v>0.1</v>
      </c>
      <c r="H37" s="55">
        <v>0.12</v>
      </c>
      <c r="I37" s="55">
        <v>0.1</v>
      </c>
      <c r="J37" s="55">
        <v>0.1</v>
      </c>
      <c r="K37" s="55">
        <v>0.1</v>
      </c>
      <c r="L37" s="55">
        <v>0.1</v>
      </c>
      <c r="M37" s="55">
        <v>0.11</v>
      </c>
      <c r="N37" s="55">
        <v>0.11</v>
      </c>
      <c r="O37" s="55">
        <v>0.15</v>
      </c>
      <c r="P37" s="55">
        <v>0.26</v>
      </c>
    </row>
    <row r="41" spans="1:16" x14ac:dyDescent="0.25">
      <c r="A41" s="2" t="s">
        <v>501</v>
      </c>
    </row>
    <row r="42" spans="1:16" x14ac:dyDescent="0.25">
      <c r="A42" s="22" t="s">
        <v>504</v>
      </c>
    </row>
    <row r="44" spans="1:16" ht="15.75" thickBot="1" x14ac:dyDescent="0.3">
      <c r="A44" s="55"/>
      <c r="B44" s="55">
        <v>2010</v>
      </c>
      <c r="C44" s="55">
        <v>2011</v>
      </c>
      <c r="D44" s="55">
        <v>2012</v>
      </c>
      <c r="E44" s="55">
        <v>2013</v>
      </c>
      <c r="F44" s="55">
        <v>2014</v>
      </c>
      <c r="G44" s="55">
        <v>2015</v>
      </c>
      <c r="H44" s="55">
        <v>2016</v>
      </c>
      <c r="I44" s="55">
        <v>2017</v>
      </c>
      <c r="J44" s="55">
        <v>2018</v>
      </c>
      <c r="K44" s="55">
        <v>2019</v>
      </c>
      <c r="L44" s="55">
        <v>2020</v>
      </c>
      <c r="M44" s="55">
        <v>2021</v>
      </c>
      <c r="N44" s="55">
        <v>2022</v>
      </c>
      <c r="O44" s="55">
        <v>2023</v>
      </c>
      <c r="P44" s="55">
        <v>2024</v>
      </c>
    </row>
    <row r="45" spans="1:16" x14ac:dyDescent="0.25">
      <c r="A45" t="s">
        <v>21</v>
      </c>
      <c r="B45">
        <v>0.17</v>
      </c>
      <c r="C45">
        <v>0.17</v>
      </c>
      <c r="D45">
        <v>0.17</v>
      </c>
      <c r="E45">
        <v>0.17</v>
      </c>
      <c r="F45">
        <v>0.17</v>
      </c>
      <c r="G45">
        <v>0.17</v>
      </c>
      <c r="H45">
        <v>0.16</v>
      </c>
      <c r="I45">
        <v>0.17</v>
      </c>
      <c r="J45">
        <v>0.17</v>
      </c>
      <c r="K45">
        <v>0.17</v>
      </c>
      <c r="L45">
        <v>0.18</v>
      </c>
      <c r="M45">
        <v>0.18</v>
      </c>
      <c r="N45">
        <v>0.17</v>
      </c>
      <c r="O45">
        <v>0.18</v>
      </c>
      <c r="P45">
        <v>0.18</v>
      </c>
    </row>
    <row r="46" spans="1:16" x14ac:dyDescent="0.25">
      <c r="A46" t="s">
        <v>23</v>
      </c>
      <c r="B46">
        <v>0.13</v>
      </c>
      <c r="C46">
        <v>0.13</v>
      </c>
      <c r="D46">
        <v>0.15</v>
      </c>
      <c r="E46">
        <v>0.09</v>
      </c>
      <c r="F46">
        <v>0.09</v>
      </c>
      <c r="G46">
        <v>0.09</v>
      </c>
      <c r="H46">
        <v>0.09</v>
      </c>
      <c r="I46">
        <v>0.09</v>
      </c>
      <c r="J46">
        <v>0.1</v>
      </c>
      <c r="K46">
        <v>0.1</v>
      </c>
      <c r="L46">
        <v>0.1</v>
      </c>
      <c r="M46">
        <v>0.1</v>
      </c>
      <c r="N46">
        <v>0.1</v>
      </c>
      <c r="O46">
        <v>0.1</v>
      </c>
      <c r="P46">
        <v>0.09</v>
      </c>
    </row>
    <row r="47" spans="1:16" x14ac:dyDescent="0.25">
      <c r="A47" t="s">
        <v>24</v>
      </c>
      <c r="B47">
        <v>0.12</v>
      </c>
      <c r="C47">
        <v>0.13</v>
      </c>
      <c r="D47">
        <v>0.13</v>
      </c>
      <c r="E47">
        <v>0.13</v>
      </c>
      <c r="F47">
        <v>0.13</v>
      </c>
      <c r="G47">
        <v>0.13</v>
      </c>
      <c r="H47">
        <v>0.02</v>
      </c>
      <c r="I47">
        <v>0.03</v>
      </c>
      <c r="J47">
        <v>0.03</v>
      </c>
      <c r="K47">
        <v>0.02</v>
      </c>
      <c r="L47">
        <v>0.03</v>
      </c>
      <c r="M47">
        <v>0.03</v>
      </c>
      <c r="N47">
        <v>0.03</v>
      </c>
      <c r="O47">
        <v>0.03</v>
      </c>
      <c r="P47">
        <v>0.03</v>
      </c>
    </row>
    <row r="48" spans="1:16" ht="15.75" thickBot="1" x14ac:dyDescent="0.3">
      <c r="A48" s="55" t="s">
        <v>25</v>
      </c>
      <c r="B48" s="55">
        <v>0.18</v>
      </c>
      <c r="C48" s="55">
        <v>0.18</v>
      </c>
      <c r="D48" s="55">
        <v>0.19</v>
      </c>
      <c r="E48" s="55">
        <v>0.19</v>
      </c>
      <c r="F48" s="55">
        <v>0.16</v>
      </c>
      <c r="G48" s="55">
        <v>0.18</v>
      </c>
      <c r="H48" s="55">
        <v>0.18</v>
      </c>
      <c r="I48" s="55">
        <v>0.17</v>
      </c>
      <c r="J48" s="55">
        <v>0.18</v>
      </c>
      <c r="K48" s="55">
        <v>0.18</v>
      </c>
      <c r="L48" s="55">
        <v>0.19</v>
      </c>
      <c r="M48" s="55">
        <v>0.19</v>
      </c>
      <c r="N48" s="55">
        <v>0.19</v>
      </c>
      <c r="O48" s="55">
        <v>0.2</v>
      </c>
      <c r="P48" s="55">
        <v>0.2</v>
      </c>
    </row>
    <row r="52" spans="1:16" x14ac:dyDescent="0.25">
      <c r="A52" s="2" t="s">
        <v>501</v>
      </c>
    </row>
    <row r="53" spans="1:16" x14ac:dyDescent="0.25">
      <c r="A53" s="22" t="s">
        <v>505</v>
      </c>
    </row>
    <row r="55" spans="1:16" ht="15.75" thickBot="1" x14ac:dyDescent="0.3">
      <c r="A55" s="55"/>
      <c r="B55" s="55">
        <v>2010</v>
      </c>
      <c r="C55" s="55">
        <v>2011</v>
      </c>
      <c r="D55" s="55">
        <v>2012</v>
      </c>
      <c r="E55" s="55">
        <v>2013</v>
      </c>
      <c r="F55" s="55">
        <v>2014</v>
      </c>
      <c r="G55" s="55">
        <v>2015</v>
      </c>
      <c r="H55" s="55">
        <v>2016</v>
      </c>
      <c r="I55" s="55">
        <v>2017</v>
      </c>
      <c r="J55" s="55">
        <v>2018</v>
      </c>
      <c r="K55" s="55">
        <v>2019</v>
      </c>
      <c r="L55" s="55">
        <v>2020</v>
      </c>
      <c r="M55" s="55">
        <v>2021</v>
      </c>
      <c r="N55" s="55">
        <v>2022</v>
      </c>
      <c r="O55" s="55">
        <v>2023</v>
      </c>
      <c r="P55" s="55">
        <v>2024</v>
      </c>
    </row>
    <row r="56" spans="1:16" x14ac:dyDescent="0.25">
      <c r="A56" t="s">
        <v>21</v>
      </c>
      <c r="B56">
        <v>0.33</v>
      </c>
      <c r="C56">
        <v>0.33</v>
      </c>
      <c r="D56">
        <v>0.34</v>
      </c>
      <c r="E56">
        <v>0.34</v>
      </c>
      <c r="F56">
        <v>0.34</v>
      </c>
      <c r="G56">
        <v>0.35</v>
      </c>
      <c r="H56">
        <v>0.36</v>
      </c>
      <c r="I56">
        <v>0.37</v>
      </c>
      <c r="J56">
        <v>0.38</v>
      </c>
      <c r="K56">
        <v>0.38</v>
      </c>
      <c r="L56">
        <v>0.4</v>
      </c>
      <c r="M56">
        <v>0.41</v>
      </c>
      <c r="N56">
        <v>0.42</v>
      </c>
      <c r="O56">
        <v>0.42</v>
      </c>
      <c r="P56">
        <v>0.43</v>
      </c>
    </row>
    <row r="57" spans="1:16" x14ac:dyDescent="0.25">
      <c r="A57" t="s">
        <v>23</v>
      </c>
      <c r="B57">
        <v>0.4</v>
      </c>
      <c r="C57">
        <v>0.36</v>
      </c>
      <c r="D57">
        <v>0.36</v>
      </c>
      <c r="E57">
        <v>0.36</v>
      </c>
      <c r="F57">
        <v>0.37</v>
      </c>
      <c r="G57">
        <v>0.37</v>
      </c>
      <c r="H57">
        <v>0.37</v>
      </c>
      <c r="I57">
        <v>0.38</v>
      </c>
      <c r="J57">
        <v>0.38</v>
      </c>
      <c r="K57">
        <v>0.39</v>
      </c>
      <c r="L57">
        <v>0.41</v>
      </c>
      <c r="M57">
        <v>0.43</v>
      </c>
      <c r="N57">
        <v>0.42</v>
      </c>
      <c r="O57">
        <v>0.44</v>
      </c>
      <c r="P57">
        <v>0.44</v>
      </c>
    </row>
    <row r="58" spans="1:16" x14ac:dyDescent="0.25">
      <c r="A58" t="s">
        <v>24</v>
      </c>
      <c r="B58">
        <v>0.26</v>
      </c>
      <c r="C58">
        <v>0.27</v>
      </c>
      <c r="D58">
        <v>0.26</v>
      </c>
      <c r="E58">
        <v>0.25</v>
      </c>
      <c r="F58">
        <v>0.26</v>
      </c>
      <c r="G58">
        <v>0.27</v>
      </c>
      <c r="H58">
        <v>0.31</v>
      </c>
      <c r="I58">
        <v>0.39</v>
      </c>
      <c r="J58">
        <v>0.42</v>
      </c>
      <c r="K58">
        <v>0.43</v>
      </c>
      <c r="L58">
        <v>0.43</v>
      </c>
      <c r="M58">
        <v>0.43</v>
      </c>
      <c r="N58">
        <v>0.43</v>
      </c>
      <c r="O58">
        <v>0.43</v>
      </c>
      <c r="P58">
        <v>0.43</v>
      </c>
    </row>
    <row r="59" spans="1:16" ht="15.75" thickBot="1" x14ac:dyDescent="0.3">
      <c r="A59" s="55" t="s">
        <v>25</v>
      </c>
      <c r="B59" s="55">
        <v>0.37</v>
      </c>
      <c r="C59" s="55">
        <v>0.4</v>
      </c>
      <c r="D59" s="55">
        <v>0.39</v>
      </c>
      <c r="E59" s="55">
        <v>0.4</v>
      </c>
      <c r="F59" s="55">
        <v>0.39</v>
      </c>
      <c r="G59" s="55">
        <v>0.44</v>
      </c>
      <c r="H59" s="55">
        <v>0.42</v>
      </c>
      <c r="I59" s="55">
        <v>0.42</v>
      </c>
      <c r="J59" s="55">
        <v>0.42</v>
      </c>
      <c r="K59" s="55">
        <v>0.42</v>
      </c>
      <c r="L59" s="55">
        <v>0.45</v>
      </c>
      <c r="M59" s="55">
        <v>0.42</v>
      </c>
      <c r="N59" s="55">
        <v>0.45</v>
      </c>
      <c r="O59" s="55">
        <v>0.47</v>
      </c>
      <c r="P59" s="55">
        <v>0.47</v>
      </c>
    </row>
    <row r="63" spans="1:16" x14ac:dyDescent="0.25">
      <c r="A63" s="2" t="s">
        <v>501</v>
      </c>
    </row>
    <row r="64" spans="1:16" x14ac:dyDescent="0.25">
      <c r="A64" s="22" t="s">
        <v>506</v>
      </c>
    </row>
    <row r="66" spans="1:16" ht="15.75" thickBot="1" x14ac:dyDescent="0.3">
      <c r="A66" s="55"/>
      <c r="B66" s="55">
        <v>2010</v>
      </c>
      <c r="C66" s="55">
        <v>2011</v>
      </c>
      <c r="D66" s="55">
        <v>2012</v>
      </c>
      <c r="E66" s="55">
        <v>2013</v>
      </c>
      <c r="F66" s="55">
        <v>2014</v>
      </c>
      <c r="G66" s="55">
        <v>2015</v>
      </c>
      <c r="H66" s="55">
        <v>2016</v>
      </c>
      <c r="I66" s="55">
        <v>2017</v>
      </c>
      <c r="J66" s="55">
        <v>2018</v>
      </c>
      <c r="K66" s="55">
        <v>2019</v>
      </c>
      <c r="L66" s="55">
        <v>2020</v>
      </c>
      <c r="M66" s="55">
        <v>2021</v>
      </c>
      <c r="N66" s="55">
        <v>2022</v>
      </c>
      <c r="O66" s="55">
        <v>2023</v>
      </c>
      <c r="P66" s="55">
        <v>2024</v>
      </c>
    </row>
    <row r="67" spans="1:16" x14ac:dyDescent="0.25">
      <c r="A67" t="s">
        <v>21</v>
      </c>
      <c r="B67">
        <v>0.01</v>
      </c>
      <c r="C67">
        <v>0.01</v>
      </c>
      <c r="D67">
        <v>0.01</v>
      </c>
      <c r="E67">
        <v>0.01</v>
      </c>
      <c r="F67">
        <v>0.01</v>
      </c>
      <c r="G67">
        <v>0.01</v>
      </c>
      <c r="H67">
        <v>0.01</v>
      </c>
      <c r="I67">
        <v>0.01</v>
      </c>
      <c r="J67">
        <v>0.01</v>
      </c>
      <c r="K67">
        <v>0.01</v>
      </c>
      <c r="L67">
        <v>0.01</v>
      </c>
      <c r="M67">
        <v>0.01</v>
      </c>
      <c r="N67">
        <v>0.02</v>
      </c>
      <c r="O67">
        <v>0.02</v>
      </c>
      <c r="P67">
        <v>0.02</v>
      </c>
    </row>
    <row r="68" spans="1:16" x14ac:dyDescent="0.25">
      <c r="A68" t="s">
        <v>23</v>
      </c>
      <c r="B68" s="26" t="s">
        <v>22</v>
      </c>
      <c r="C68" s="26" t="s">
        <v>22</v>
      </c>
      <c r="D68" s="26" t="s">
        <v>22</v>
      </c>
      <c r="E68">
        <v>0</v>
      </c>
      <c r="F68">
        <v>0</v>
      </c>
      <c r="G68">
        <v>0</v>
      </c>
      <c r="H68">
        <v>0</v>
      </c>
      <c r="I68">
        <v>0</v>
      </c>
      <c r="J68">
        <v>0</v>
      </c>
      <c r="K68">
        <v>0</v>
      </c>
      <c r="L68">
        <v>0</v>
      </c>
      <c r="M68">
        <v>0</v>
      </c>
      <c r="N68">
        <v>0</v>
      </c>
      <c r="O68">
        <v>0</v>
      </c>
      <c r="P68">
        <v>0</v>
      </c>
    </row>
    <row r="69" spans="1:16" x14ac:dyDescent="0.25">
      <c r="A69" t="s">
        <v>24</v>
      </c>
      <c r="B69">
        <v>0</v>
      </c>
      <c r="C69">
        <v>0</v>
      </c>
      <c r="D69">
        <v>0</v>
      </c>
      <c r="E69">
        <v>0</v>
      </c>
      <c r="F69">
        <v>0</v>
      </c>
      <c r="G69">
        <v>0</v>
      </c>
      <c r="H69">
        <v>0</v>
      </c>
      <c r="I69">
        <v>0.01</v>
      </c>
      <c r="J69">
        <v>0.01</v>
      </c>
      <c r="K69">
        <v>0</v>
      </c>
      <c r="L69">
        <v>0</v>
      </c>
      <c r="M69">
        <v>0</v>
      </c>
      <c r="N69">
        <v>0</v>
      </c>
      <c r="O69">
        <v>0</v>
      </c>
      <c r="P69">
        <v>0</v>
      </c>
    </row>
    <row r="70" spans="1:16" ht="15.75" thickBot="1" x14ac:dyDescent="0.3">
      <c r="A70" s="55" t="s">
        <v>25</v>
      </c>
      <c r="B70" s="55">
        <v>0</v>
      </c>
      <c r="C70" s="55">
        <v>0</v>
      </c>
      <c r="D70" s="55">
        <v>0</v>
      </c>
      <c r="E70" s="55">
        <v>0</v>
      </c>
      <c r="F70" s="55">
        <v>0</v>
      </c>
      <c r="G70" s="55">
        <v>0</v>
      </c>
      <c r="H70" s="55">
        <v>0</v>
      </c>
      <c r="I70" s="55">
        <v>0</v>
      </c>
      <c r="J70" s="55">
        <v>0</v>
      </c>
      <c r="K70" s="55">
        <v>0</v>
      </c>
      <c r="L70" s="55">
        <v>0</v>
      </c>
      <c r="M70" s="55">
        <v>0</v>
      </c>
      <c r="N70" s="55">
        <v>0</v>
      </c>
      <c r="O70" s="55">
        <v>0</v>
      </c>
      <c r="P70" s="55">
        <v>0</v>
      </c>
    </row>
    <row r="72" spans="1:16" x14ac:dyDescent="0.25">
      <c r="A72" t="s">
        <v>28</v>
      </c>
    </row>
    <row r="73" spans="1:16" x14ac:dyDescent="0.25">
      <c r="A73" t="s">
        <v>507</v>
      </c>
    </row>
    <row r="75" spans="1:16" x14ac:dyDescent="0.25">
      <c r="A75" s="28" t="s">
        <v>30</v>
      </c>
    </row>
    <row r="76" spans="1:16" x14ac:dyDescent="0.25">
      <c r="A76" t="s">
        <v>31</v>
      </c>
    </row>
    <row r="78" spans="1:16" x14ac:dyDescent="0.25">
      <c r="A78" s="28" t="s">
        <v>32</v>
      </c>
    </row>
    <row r="79" spans="1:16" x14ac:dyDescent="0.25">
      <c r="A79" t="s">
        <v>45</v>
      </c>
    </row>
    <row r="80" spans="1:16" x14ac:dyDescent="0.25">
      <c r="A80" t="s">
        <v>33</v>
      </c>
    </row>
    <row r="81" spans="1:9" x14ac:dyDescent="0.25">
      <c r="A81" t="s">
        <v>109</v>
      </c>
    </row>
    <row r="82" spans="1:9" x14ac:dyDescent="0.25">
      <c r="A82" t="s">
        <v>226</v>
      </c>
    </row>
    <row r="83" spans="1:9" x14ac:dyDescent="0.25">
      <c r="A83" t="s">
        <v>495</v>
      </c>
    </row>
    <row r="84" spans="1:9" x14ac:dyDescent="0.25">
      <c r="A84" t="s">
        <v>496</v>
      </c>
    </row>
    <row r="89" spans="1:9" x14ac:dyDescent="0.25">
      <c r="A89" s="29" t="s">
        <v>34</v>
      </c>
    </row>
    <row r="90" spans="1:9" x14ac:dyDescent="0.25">
      <c r="A90" s="30" t="s">
        <v>508</v>
      </c>
      <c r="B90" s="16"/>
      <c r="C90" s="16"/>
      <c r="D90" s="16"/>
      <c r="E90" s="16"/>
      <c r="F90" s="16"/>
      <c r="G90" s="16"/>
      <c r="H90" s="16"/>
      <c r="I90" s="16"/>
    </row>
    <row r="91" spans="1:9" x14ac:dyDescent="0.25">
      <c r="A91" s="16"/>
      <c r="B91" s="16"/>
      <c r="C91" s="16"/>
      <c r="D91" s="16"/>
      <c r="E91" s="16"/>
      <c r="F91" s="16"/>
      <c r="G91" s="16"/>
      <c r="H91" s="16"/>
      <c r="I91" s="16"/>
    </row>
    <row r="92" spans="1:9" x14ac:dyDescent="0.25">
      <c r="A92" s="16"/>
      <c r="B92" s="16"/>
      <c r="C92" s="16"/>
      <c r="D92" s="16"/>
      <c r="E92" s="16"/>
      <c r="F92" s="16"/>
      <c r="G92" s="16"/>
      <c r="H92" s="16"/>
      <c r="I92" s="16"/>
    </row>
    <row r="93" spans="1:9" x14ac:dyDescent="0.25">
      <c r="A93" s="16"/>
      <c r="B93" s="16"/>
      <c r="C93" s="16"/>
      <c r="D93" s="16"/>
      <c r="E93" s="16"/>
      <c r="F93" s="16"/>
      <c r="G93" s="16"/>
      <c r="H93" s="16"/>
      <c r="I93" s="16"/>
    </row>
    <row r="94" spans="1:9" x14ac:dyDescent="0.25">
      <c r="A94" s="16"/>
      <c r="B94" s="16"/>
      <c r="C94" s="16"/>
      <c r="D94" s="16"/>
      <c r="E94" s="16"/>
      <c r="F94" s="16"/>
      <c r="G94" s="16"/>
      <c r="H94" s="16"/>
      <c r="I94" s="16"/>
    </row>
    <row r="95" spans="1:9" x14ac:dyDescent="0.25">
      <c r="A95" s="16"/>
      <c r="B95" s="16"/>
      <c r="C95" s="16"/>
      <c r="D95" s="16"/>
      <c r="E95" s="16"/>
      <c r="F95" s="16"/>
      <c r="G95" s="16"/>
      <c r="H95" s="16"/>
      <c r="I95" s="16"/>
    </row>
    <row r="96" spans="1:9" x14ac:dyDescent="0.25">
      <c r="A96" s="16"/>
      <c r="B96" s="16"/>
      <c r="C96" s="16"/>
      <c r="D96" s="16"/>
      <c r="E96" s="16"/>
      <c r="F96" s="16"/>
      <c r="G96" s="16"/>
      <c r="H96" s="16"/>
      <c r="I96" s="16"/>
    </row>
    <row r="97" spans="1:9" x14ac:dyDescent="0.25">
      <c r="A97" s="16"/>
      <c r="B97" s="16"/>
      <c r="C97" s="16"/>
      <c r="D97" s="16"/>
      <c r="E97" s="16"/>
      <c r="F97" s="16"/>
      <c r="G97" s="16"/>
      <c r="H97" s="16"/>
      <c r="I97" s="16"/>
    </row>
  </sheetData>
  <mergeCells count="11">
    <mergeCell ref="A12:C12"/>
    <mergeCell ref="B13:C13"/>
    <mergeCell ref="B14:C14"/>
    <mergeCell ref="B15:C15"/>
    <mergeCell ref="A90:I97"/>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925"/>
  </sheetPr>
  <dimension ref="A1:Q82"/>
  <sheetViews>
    <sheetView workbookViewId="0">
      <selection activeCell="K1" sqref="K1"/>
    </sheetView>
  </sheetViews>
  <sheetFormatPr defaultRowHeight="15" x14ac:dyDescent="0.25"/>
  <cols>
    <col min="1" max="1" width="15.7109375" customWidth="1"/>
  </cols>
  <sheetData>
    <row r="1" spans="1:6" ht="23.25" x14ac:dyDescent="0.35">
      <c r="A1" s="54" t="s">
        <v>483</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509</v>
      </c>
      <c r="C6" s="8"/>
      <c r="D6" s="8"/>
      <c r="E6" s="8"/>
      <c r="F6" s="8"/>
    </row>
    <row r="7" spans="1:6" x14ac:dyDescent="0.25">
      <c r="A7" s="12" t="s">
        <v>4</v>
      </c>
      <c r="B7" s="9" t="s">
        <v>510</v>
      </c>
      <c r="C7" s="9"/>
      <c r="D7" s="9"/>
      <c r="E7" s="9"/>
      <c r="F7" s="9"/>
    </row>
    <row r="8" spans="1:6" x14ac:dyDescent="0.25">
      <c r="A8" s="12" t="s">
        <v>6</v>
      </c>
      <c r="B8" s="10" t="s">
        <v>511</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7" x14ac:dyDescent="0.25">
      <c r="A19" s="2" t="s">
        <v>512</v>
      </c>
    </row>
    <row r="20" spans="1:17" x14ac:dyDescent="0.25">
      <c r="A20" s="22" t="s">
        <v>513</v>
      </c>
    </row>
    <row r="22" spans="1:17"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c r="P22" s="55">
        <v>2024</v>
      </c>
      <c r="Q22" s="55">
        <v>2025</v>
      </c>
    </row>
    <row r="23" spans="1:17" x14ac:dyDescent="0.25">
      <c r="A23" t="s">
        <v>21</v>
      </c>
      <c r="B23">
        <v>61235</v>
      </c>
      <c r="C23">
        <v>59626</v>
      </c>
      <c r="D23">
        <v>60451</v>
      </c>
      <c r="E23">
        <v>61033</v>
      </c>
      <c r="F23">
        <v>62618</v>
      </c>
      <c r="G23">
        <v>62618</v>
      </c>
      <c r="H23">
        <v>62055</v>
      </c>
      <c r="I23">
        <v>63897</v>
      </c>
      <c r="J23">
        <v>66181</v>
      </c>
      <c r="K23">
        <v>66510</v>
      </c>
      <c r="L23">
        <v>65925</v>
      </c>
      <c r="M23">
        <v>67820</v>
      </c>
      <c r="N23">
        <v>67612</v>
      </c>
      <c r="O23">
        <v>68647</v>
      </c>
      <c r="P23">
        <v>68285</v>
      </c>
      <c r="Q23">
        <v>68752</v>
      </c>
    </row>
    <row r="24" spans="1:17" x14ac:dyDescent="0.25">
      <c r="A24" t="s">
        <v>23</v>
      </c>
      <c r="B24">
        <v>5965</v>
      </c>
      <c r="C24">
        <v>5627</v>
      </c>
      <c r="D24">
        <v>5067</v>
      </c>
      <c r="E24">
        <v>5852</v>
      </c>
      <c r="F24">
        <v>6874</v>
      </c>
      <c r="G24">
        <v>7147</v>
      </c>
      <c r="H24">
        <v>6860</v>
      </c>
      <c r="I24">
        <v>7043</v>
      </c>
      <c r="J24">
        <v>7142</v>
      </c>
      <c r="K24">
        <v>6942</v>
      </c>
      <c r="L24">
        <v>6386</v>
      </c>
      <c r="M24">
        <v>6578</v>
      </c>
      <c r="N24">
        <v>6796</v>
      </c>
      <c r="O24">
        <v>7057</v>
      </c>
      <c r="P24">
        <v>7054</v>
      </c>
      <c r="Q24">
        <v>7006</v>
      </c>
    </row>
    <row r="25" spans="1:17" x14ac:dyDescent="0.25">
      <c r="A25" t="s">
        <v>24</v>
      </c>
      <c r="B25">
        <v>205</v>
      </c>
      <c r="C25">
        <v>246</v>
      </c>
      <c r="D25">
        <v>383</v>
      </c>
      <c r="E25">
        <v>372</v>
      </c>
      <c r="F25">
        <v>482</v>
      </c>
      <c r="G25">
        <v>566</v>
      </c>
      <c r="H25">
        <v>393</v>
      </c>
      <c r="I25">
        <v>446</v>
      </c>
      <c r="J25">
        <v>519</v>
      </c>
      <c r="K25">
        <v>463</v>
      </c>
      <c r="L25">
        <v>478</v>
      </c>
      <c r="M25">
        <v>522</v>
      </c>
      <c r="N25">
        <v>607</v>
      </c>
      <c r="O25">
        <v>669</v>
      </c>
      <c r="P25">
        <v>692</v>
      </c>
      <c r="Q25">
        <v>621</v>
      </c>
    </row>
    <row r="26" spans="1:17" ht="15.75" thickBot="1" x14ac:dyDescent="0.3">
      <c r="A26" s="55" t="s">
        <v>25</v>
      </c>
      <c r="B26" s="55">
        <v>8</v>
      </c>
      <c r="C26" s="55">
        <v>6</v>
      </c>
      <c r="D26" s="55">
        <v>5</v>
      </c>
      <c r="E26" s="55">
        <v>11</v>
      </c>
      <c r="F26" s="55">
        <v>11</v>
      </c>
      <c r="G26" s="55">
        <v>4</v>
      </c>
      <c r="H26" s="55">
        <v>1</v>
      </c>
      <c r="I26" s="55">
        <v>10</v>
      </c>
      <c r="J26" s="55">
        <v>9</v>
      </c>
      <c r="K26" s="55">
        <v>9</v>
      </c>
      <c r="L26" s="55">
        <v>8</v>
      </c>
      <c r="M26" s="55">
        <v>20</v>
      </c>
      <c r="N26" s="55">
        <v>13</v>
      </c>
      <c r="O26" s="55">
        <v>14</v>
      </c>
      <c r="P26" s="55">
        <v>20</v>
      </c>
      <c r="Q26" s="55">
        <v>13</v>
      </c>
    </row>
    <row r="30" spans="1:17" x14ac:dyDescent="0.25">
      <c r="A30" s="2" t="s">
        <v>514</v>
      </c>
    </row>
    <row r="31" spans="1:17" x14ac:dyDescent="0.25">
      <c r="A31" s="22" t="s">
        <v>513</v>
      </c>
    </row>
    <row r="33" spans="1:17" ht="15.75" thickBot="1" x14ac:dyDescent="0.3">
      <c r="A33" s="55"/>
      <c r="B33" s="55">
        <v>2010</v>
      </c>
      <c r="C33" s="55">
        <v>2011</v>
      </c>
      <c r="D33" s="55">
        <v>2012</v>
      </c>
      <c r="E33" s="55">
        <v>2013</v>
      </c>
      <c r="F33" s="55">
        <v>2014</v>
      </c>
      <c r="G33" s="55">
        <v>2015</v>
      </c>
      <c r="H33" s="55">
        <v>2016</v>
      </c>
      <c r="I33" s="55">
        <v>2017</v>
      </c>
      <c r="J33" s="55">
        <v>2018</v>
      </c>
      <c r="K33" s="55">
        <v>2019</v>
      </c>
      <c r="L33" s="55">
        <v>2020</v>
      </c>
      <c r="M33" s="55">
        <v>2021</v>
      </c>
      <c r="N33" s="55">
        <v>2022</v>
      </c>
      <c r="O33" s="55">
        <v>2023</v>
      </c>
      <c r="P33" s="55">
        <v>2024</v>
      </c>
      <c r="Q33" s="55">
        <v>2025</v>
      </c>
    </row>
    <row r="34" spans="1:17" x14ac:dyDescent="0.25">
      <c r="A34" t="s">
        <v>21</v>
      </c>
      <c r="B34">
        <v>138.68</v>
      </c>
      <c r="C34">
        <v>135.24</v>
      </c>
      <c r="D34">
        <v>136.91999999999999</v>
      </c>
      <c r="E34">
        <v>138.12</v>
      </c>
      <c r="F34">
        <v>141.49</v>
      </c>
      <c r="G34">
        <v>141.21</v>
      </c>
      <c r="H34">
        <v>139.66999999999999</v>
      </c>
      <c r="I34">
        <v>143.6</v>
      </c>
      <c r="J34">
        <v>148.4</v>
      </c>
      <c r="K34">
        <v>148.94</v>
      </c>
      <c r="L34">
        <v>147.63999999999999</v>
      </c>
      <c r="M34">
        <v>152.12</v>
      </c>
      <c r="N34">
        <v>151.15</v>
      </c>
      <c r="O34">
        <v>153.1</v>
      </c>
      <c r="P34">
        <v>151.80000000000001</v>
      </c>
      <c r="Q34">
        <v>152.56</v>
      </c>
    </row>
    <row r="35" spans="1:17" x14ac:dyDescent="0.25">
      <c r="A35" t="s">
        <v>23</v>
      </c>
      <c r="B35">
        <v>359.01</v>
      </c>
      <c r="C35">
        <v>337.09</v>
      </c>
      <c r="D35">
        <v>302.42</v>
      </c>
      <c r="E35">
        <v>348.25</v>
      </c>
      <c r="F35">
        <v>407.59</v>
      </c>
      <c r="G35">
        <v>421.91</v>
      </c>
      <c r="H35">
        <v>402.82</v>
      </c>
      <c r="I35">
        <v>411.12</v>
      </c>
      <c r="J35">
        <v>414.48</v>
      </c>
      <c r="K35">
        <v>400.24</v>
      </c>
      <c r="L35">
        <v>366.14</v>
      </c>
      <c r="M35">
        <v>375.18</v>
      </c>
      <c r="N35">
        <v>383.94</v>
      </c>
      <c r="O35">
        <v>394.76</v>
      </c>
      <c r="P35">
        <v>392.03</v>
      </c>
      <c r="Q35">
        <v>388.27</v>
      </c>
    </row>
    <row r="36" spans="1:17" x14ac:dyDescent="0.25">
      <c r="A36" t="s">
        <v>24</v>
      </c>
      <c r="B36">
        <v>5.39</v>
      </c>
      <c r="C36">
        <v>6.47</v>
      </c>
      <c r="D36">
        <v>10.07</v>
      </c>
      <c r="E36">
        <v>9.7799999999999994</v>
      </c>
      <c r="F36">
        <v>12.69</v>
      </c>
      <c r="G36">
        <v>14.91</v>
      </c>
      <c r="H36">
        <v>10.36</v>
      </c>
      <c r="I36">
        <v>11.75</v>
      </c>
      <c r="J36">
        <v>13.67</v>
      </c>
      <c r="K36">
        <v>12.2</v>
      </c>
      <c r="L36">
        <v>12.75</v>
      </c>
      <c r="M36">
        <v>14.12</v>
      </c>
      <c r="N36">
        <v>16.489999999999998</v>
      </c>
      <c r="O36">
        <v>18.239999999999998</v>
      </c>
      <c r="P36">
        <v>18.93</v>
      </c>
      <c r="Q36">
        <v>17.010000000000002</v>
      </c>
    </row>
    <row r="37" spans="1:17" ht="15.75" thickBot="1" x14ac:dyDescent="0.3">
      <c r="A37" s="55" t="s">
        <v>25</v>
      </c>
      <c r="B37" s="55">
        <v>1.1000000000000001</v>
      </c>
      <c r="C37" s="55">
        <v>0.83</v>
      </c>
      <c r="D37" s="55">
        <v>0.7</v>
      </c>
      <c r="E37" s="55">
        <v>1.54</v>
      </c>
      <c r="F37" s="55">
        <v>1.55</v>
      </c>
      <c r="G37" s="55">
        <v>0.56999999999999995</v>
      </c>
      <c r="H37" s="55">
        <v>0.15</v>
      </c>
      <c r="I37" s="55">
        <v>1.43</v>
      </c>
      <c r="J37" s="55">
        <v>1.29</v>
      </c>
      <c r="K37" s="55">
        <v>1.3</v>
      </c>
      <c r="L37" s="55">
        <v>1.1599999999999999</v>
      </c>
      <c r="M37" s="55">
        <v>2.93</v>
      </c>
      <c r="N37" s="55">
        <v>1.94</v>
      </c>
      <c r="O37" s="55">
        <v>2.12</v>
      </c>
      <c r="P37" s="55">
        <v>3.04</v>
      </c>
      <c r="Q37" s="55">
        <v>1.98</v>
      </c>
    </row>
    <row r="41" spans="1:17" x14ac:dyDescent="0.25">
      <c r="A41" s="2" t="s">
        <v>512</v>
      </c>
    </row>
    <row r="42" spans="1:17" x14ac:dyDescent="0.25">
      <c r="A42" s="22" t="s">
        <v>515</v>
      </c>
    </row>
    <row r="44" spans="1:17" ht="15.75" thickBot="1" x14ac:dyDescent="0.3">
      <c r="A44" s="55"/>
      <c r="B44" s="55">
        <v>2010</v>
      </c>
      <c r="C44" s="55">
        <v>2011</v>
      </c>
      <c r="D44" s="55">
        <v>2012</v>
      </c>
      <c r="E44" s="55">
        <v>2013</v>
      </c>
      <c r="F44" s="55">
        <v>2014</v>
      </c>
      <c r="G44" s="55">
        <v>2015</v>
      </c>
      <c r="H44" s="55">
        <v>2016</v>
      </c>
      <c r="I44" s="55">
        <v>2017</v>
      </c>
      <c r="J44" s="55">
        <v>2018</v>
      </c>
      <c r="K44" s="55">
        <v>2019</v>
      </c>
      <c r="L44" s="55">
        <v>2020</v>
      </c>
      <c r="M44" s="55">
        <v>2021</v>
      </c>
      <c r="N44" s="55">
        <v>2022</v>
      </c>
      <c r="O44" s="55">
        <v>2023</v>
      </c>
      <c r="P44" s="55">
        <v>2024</v>
      </c>
      <c r="Q44" s="55">
        <v>2025</v>
      </c>
    </row>
    <row r="45" spans="1:17" x14ac:dyDescent="0.25">
      <c r="A45" t="s">
        <v>21</v>
      </c>
      <c r="B45" s="26" t="s">
        <v>22</v>
      </c>
      <c r="C45">
        <v>59733</v>
      </c>
      <c r="D45">
        <v>60339</v>
      </c>
      <c r="E45">
        <v>60685</v>
      </c>
      <c r="F45">
        <v>62191</v>
      </c>
      <c r="G45">
        <v>61915</v>
      </c>
      <c r="H45">
        <v>62998</v>
      </c>
      <c r="I45">
        <v>64864</v>
      </c>
      <c r="J45">
        <v>67667</v>
      </c>
      <c r="K45">
        <v>67968</v>
      </c>
      <c r="L45">
        <v>67235</v>
      </c>
      <c r="M45">
        <v>68088</v>
      </c>
      <c r="N45">
        <v>68668</v>
      </c>
      <c r="O45">
        <v>70017</v>
      </c>
      <c r="P45">
        <v>70057</v>
      </c>
      <c r="Q45">
        <v>70089</v>
      </c>
    </row>
    <row r="46" spans="1:17" x14ac:dyDescent="0.25">
      <c r="A46" t="s">
        <v>23</v>
      </c>
      <c r="B46" s="26" t="s">
        <v>22</v>
      </c>
      <c r="C46">
        <v>4907</v>
      </c>
      <c r="D46">
        <v>4310</v>
      </c>
      <c r="E46">
        <v>5323</v>
      </c>
      <c r="F46">
        <v>6300</v>
      </c>
      <c r="G46">
        <v>6326</v>
      </c>
      <c r="H46">
        <v>6382</v>
      </c>
      <c r="I46">
        <v>6340</v>
      </c>
      <c r="J46">
        <v>6399</v>
      </c>
      <c r="K46">
        <v>6276</v>
      </c>
      <c r="L46">
        <v>5871</v>
      </c>
      <c r="M46">
        <v>6341</v>
      </c>
      <c r="N46">
        <v>6399</v>
      </c>
      <c r="O46">
        <v>6634</v>
      </c>
      <c r="P46">
        <v>6974</v>
      </c>
      <c r="Q46">
        <v>6826</v>
      </c>
    </row>
    <row r="47" spans="1:17" x14ac:dyDescent="0.25">
      <c r="A47" t="s">
        <v>24</v>
      </c>
      <c r="B47" s="26" t="s">
        <v>22</v>
      </c>
      <c r="C47">
        <v>344</v>
      </c>
      <c r="D47">
        <v>497</v>
      </c>
      <c r="E47">
        <v>482</v>
      </c>
      <c r="F47">
        <v>627</v>
      </c>
      <c r="G47">
        <v>710</v>
      </c>
      <c r="H47">
        <v>569</v>
      </c>
      <c r="I47">
        <v>675</v>
      </c>
      <c r="J47">
        <v>767</v>
      </c>
      <c r="K47">
        <v>683</v>
      </c>
      <c r="L47">
        <v>665</v>
      </c>
      <c r="M47">
        <v>617</v>
      </c>
      <c r="N47">
        <v>893</v>
      </c>
      <c r="O47">
        <v>988</v>
      </c>
      <c r="P47">
        <v>1026</v>
      </c>
      <c r="Q47">
        <v>901</v>
      </c>
    </row>
    <row r="48" spans="1:17" ht="15.75" thickBot="1" x14ac:dyDescent="0.3">
      <c r="A48" s="55" t="s">
        <v>25</v>
      </c>
      <c r="B48" s="56" t="s">
        <v>22</v>
      </c>
      <c r="C48" s="55">
        <v>9</v>
      </c>
      <c r="D48" s="55">
        <v>13</v>
      </c>
      <c r="E48" s="55">
        <v>17</v>
      </c>
      <c r="F48" s="55">
        <v>21</v>
      </c>
      <c r="G48" s="55">
        <v>12</v>
      </c>
      <c r="H48" s="55">
        <v>8</v>
      </c>
      <c r="I48" s="55">
        <v>26</v>
      </c>
      <c r="J48" s="55">
        <v>19</v>
      </c>
      <c r="K48" s="55">
        <v>16</v>
      </c>
      <c r="L48" s="55">
        <v>21</v>
      </c>
      <c r="M48" s="55">
        <v>27</v>
      </c>
      <c r="N48" s="55">
        <v>25</v>
      </c>
      <c r="O48" s="55">
        <v>22</v>
      </c>
      <c r="P48" s="55">
        <v>29</v>
      </c>
      <c r="Q48" s="55">
        <v>27</v>
      </c>
    </row>
    <row r="52" spans="1:17" x14ac:dyDescent="0.25">
      <c r="A52" s="2" t="s">
        <v>514</v>
      </c>
    </row>
    <row r="53" spans="1:17" x14ac:dyDescent="0.25">
      <c r="A53" s="22" t="s">
        <v>515</v>
      </c>
    </row>
    <row r="55" spans="1:17" ht="15.75" thickBot="1" x14ac:dyDescent="0.3">
      <c r="A55" s="55"/>
      <c r="B55" s="55">
        <v>2010</v>
      </c>
      <c r="C55" s="55">
        <v>2011</v>
      </c>
      <c r="D55" s="55">
        <v>2012</v>
      </c>
      <c r="E55" s="55">
        <v>2013</v>
      </c>
      <c r="F55" s="55">
        <v>2014</v>
      </c>
      <c r="G55" s="55">
        <v>2015</v>
      </c>
      <c r="H55" s="55">
        <v>2016</v>
      </c>
      <c r="I55" s="55">
        <v>2017</v>
      </c>
      <c r="J55" s="55">
        <v>2018</v>
      </c>
      <c r="K55" s="55">
        <v>2019</v>
      </c>
      <c r="L55" s="55">
        <v>2020</v>
      </c>
      <c r="M55" s="55">
        <v>2021</v>
      </c>
      <c r="N55" s="55">
        <v>2022</v>
      </c>
      <c r="O55" s="55">
        <v>2023</v>
      </c>
      <c r="P55" s="55">
        <v>2024</v>
      </c>
      <c r="Q55" s="55">
        <v>2025</v>
      </c>
    </row>
    <row r="56" spans="1:17" x14ac:dyDescent="0.25">
      <c r="A56" t="s">
        <v>21</v>
      </c>
      <c r="B56" s="26" t="s">
        <v>22</v>
      </c>
      <c r="C56">
        <v>135.47999999999999</v>
      </c>
      <c r="D56">
        <v>136.66999999999999</v>
      </c>
      <c r="E56">
        <v>137.33000000000001</v>
      </c>
      <c r="F56">
        <v>140.52000000000001</v>
      </c>
      <c r="G56">
        <v>139.63</v>
      </c>
      <c r="H56">
        <v>141.79</v>
      </c>
      <c r="I56">
        <v>145.78</v>
      </c>
      <c r="J56">
        <v>151.72999999999999</v>
      </c>
      <c r="K56">
        <v>152.19999999999999</v>
      </c>
      <c r="L56">
        <v>150.57</v>
      </c>
      <c r="M56">
        <v>152.72</v>
      </c>
      <c r="N56">
        <v>153.51</v>
      </c>
      <c r="O56">
        <v>156.16</v>
      </c>
      <c r="P56">
        <v>155.74</v>
      </c>
      <c r="Q56">
        <v>155.53</v>
      </c>
    </row>
    <row r="57" spans="1:17" x14ac:dyDescent="0.25">
      <c r="A57" t="s">
        <v>23</v>
      </c>
      <c r="B57" s="26" t="s">
        <v>22</v>
      </c>
      <c r="C57">
        <v>293.95999999999998</v>
      </c>
      <c r="D57">
        <v>257.24</v>
      </c>
      <c r="E57">
        <v>316.77</v>
      </c>
      <c r="F57">
        <v>373.56</v>
      </c>
      <c r="G57">
        <v>373.44</v>
      </c>
      <c r="H57">
        <v>374.75</v>
      </c>
      <c r="I57">
        <v>370.09</v>
      </c>
      <c r="J57">
        <v>371.36</v>
      </c>
      <c r="K57">
        <v>361.84</v>
      </c>
      <c r="L57">
        <v>336.62</v>
      </c>
      <c r="M57">
        <v>361.66</v>
      </c>
      <c r="N57">
        <v>361.51</v>
      </c>
      <c r="O57">
        <v>371.09</v>
      </c>
      <c r="P57">
        <v>387.58</v>
      </c>
      <c r="Q57">
        <v>378.3</v>
      </c>
    </row>
    <row r="58" spans="1:17" x14ac:dyDescent="0.25">
      <c r="A58" t="s">
        <v>24</v>
      </c>
      <c r="B58" s="26" t="s">
        <v>22</v>
      </c>
      <c r="C58">
        <v>9.0399999999999991</v>
      </c>
      <c r="D58">
        <v>13.06</v>
      </c>
      <c r="E58">
        <v>12.68</v>
      </c>
      <c r="F58">
        <v>16.5</v>
      </c>
      <c r="G58">
        <v>18.7</v>
      </c>
      <c r="H58">
        <v>14.99</v>
      </c>
      <c r="I58">
        <v>17.78</v>
      </c>
      <c r="J58">
        <v>20.2</v>
      </c>
      <c r="K58">
        <v>18</v>
      </c>
      <c r="L58">
        <v>17.73</v>
      </c>
      <c r="M58">
        <v>16.690000000000001</v>
      </c>
      <c r="N58">
        <v>24.26</v>
      </c>
      <c r="O58">
        <v>26.94</v>
      </c>
      <c r="P58">
        <v>28.06</v>
      </c>
      <c r="Q58">
        <v>24.69</v>
      </c>
    </row>
    <row r="59" spans="1:17" ht="15.75" thickBot="1" x14ac:dyDescent="0.3">
      <c r="A59" s="55" t="s">
        <v>25</v>
      </c>
      <c r="B59" s="56" t="s">
        <v>22</v>
      </c>
      <c r="C59" s="55">
        <v>1.25</v>
      </c>
      <c r="D59" s="55">
        <v>1.81</v>
      </c>
      <c r="E59" s="55">
        <v>2.38</v>
      </c>
      <c r="F59" s="55">
        <v>2.95</v>
      </c>
      <c r="G59" s="55">
        <v>1.7</v>
      </c>
      <c r="H59" s="55">
        <v>1.1399999999999999</v>
      </c>
      <c r="I59" s="55">
        <v>3.71</v>
      </c>
      <c r="J59" s="55">
        <v>2.73</v>
      </c>
      <c r="K59" s="55">
        <v>2.31</v>
      </c>
      <c r="L59" s="55">
        <v>3.05</v>
      </c>
      <c r="M59" s="55">
        <v>3.96</v>
      </c>
      <c r="N59" s="55">
        <v>3.73</v>
      </c>
      <c r="O59" s="55">
        <v>3.33</v>
      </c>
      <c r="P59" s="55">
        <v>4.4000000000000004</v>
      </c>
      <c r="Q59" s="55">
        <v>4.1100000000000003</v>
      </c>
    </row>
    <row r="61" spans="1:17" x14ac:dyDescent="0.25">
      <c r="A61" t="s">
        <v>516</v>
      </c>
    </row>
    <row r="62" spans="1:17" x14ac:dyDescent="0.25">
      <c r="A62" t="s">
        <v>517</v>
      </c>
    </row>
    <row r="64" spans="1:17" x14ac:dyDescent="0.25">
      <c r="A64" s="28" t="s">
        <v>30</v>
      </c>
    </row>
    <row r="65" spans="1:9" x14ac:dyDescent="0.25">
      <c r="A65" t="s">
        <v>31</v>
      </c>
    </row>
    <row r="67" spans="1:9" x14ac:dyDescent="0.25">
      <c r="A67" s="28" t="s">
        <v>32</v>
      </c>
    </row>
    <row r="68" spans="1:9" x14ac:dyDescent="0.25">
      <c r="A68" t="s">
        <v>109</v>
      </c>
    </row>
    <row r="69" spans="1:9" x14ac:dyDescent="0.25">
      <c r="A69" t="s">
        <v>33</v>
      </c>
    </row>
    <row r="70" spans="1:9" x14ac:dyDescent="0.25">
      <c r="A70" t="s">
        <v>372</v>
      </c>
    </row>
    <row r="71" spans="1:9" x14ac:dyDescent="0.25">
      <c r="A71" t="s">
        <v>45</v>
      </c>
    </row>
    <row r="72" spans="1:9" x14ac:dyDescent="0.25">
      <c r="A72" t="s">
        <v>149</v>
      </c>
    </row>
    <row r="73" spans="1:9" x14ac:dyDescent="0.25">
      <c r="A73" t="s">
        <v>150</v>
      </c>
    </row>
    <row r="78" spans="1:9" x14ac:dyDescent="0.25">
      <c r="A78" s="29" t="s">
        <v>34</v>
      </c>
    </row>
    <row r="79" spans="1:9" x14ac:dyDescent="0.25">
      <c r="A79" s="30" t="s">
        <v>518</v>
      </c>
      <c r="B79" s="16"/>
      <c r="C79" s="16"/>
      <c r="D79" s="16"/>
      <c r="E79" s="16"/>
      <c r="F79" s="16"/>
      <c r="G79" s="16"/>
      <c r="H79" s="16"/>
      <c r="I79" s="16"/>
    </row>
    <row r="80" spans="1:9" x14ac:dyDescent="0.25">
      <c r="A80" s="16"/>
      <c r="B80" s="16"/>
      <c r="C80" s="16"/>
      <c r="D80" s="16"/>
      <c r="E80" s="16"/>
      <c r="F80" s="16"/>
      <c r="G80" s="16"/>
      <c r="H80" s="16"/>
      <c r="I80" s="16"/>
    </row>
    <row r="81" spans="1:9" x14ac:dyDescent="0.25">
      <c r="A81" s="16"/>
      <c r="B81" s="16"/>
      <c r="C81" s="16"/>
      <c r="D81" s="16"/>
      <c r="E81" s="16"/>
      <c r="F81" s="16"/>
      <c r="G81" s="16"/>
      <c r="H81" s="16"/>
      <c r="I81" s="16"/>
    </row>
    <row r="82" spans="1:9" x14ac:dyDescent="0.25">
      <c r="A82" s="16"/>
      <c r="B82" s="16"/>
      <c r="C82" s="16"/>
      <c r="D82" s="16"/>
      <c r="E82" s="16"/>
      <c r="F82" s="16"/>
      <c r="G82" s="16"/>
      <c r="H82" s="16"/>
      <c r="I82" s="16"/>
    </row>
  </sheetData>
  <mergeCells count="11">
    <mergeCell ref="A12:C12"/>
    <mergeCell ref="B13:C13"/>
    <mergeCell ref="B14:C14"/>
    <mergeCell ref="B15:C15"/>
    <mergeCell ref="A79:I82"/>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925"/>
  </sheetPr>
  <dimension ref="A1:O67"/>
  <sheetViews>
    <sheetView workbookViewId="0">
      <selection activeCell="K1" sqref="K1"/>
    </sheetView>
  </sheetViews>
  <sheetFormatPr defaultRowHeight="15" x14ac:dyDescent="0.25"/>
  <cols>
    <col min="1" max="1" width="15.7109375" customWidth="1"/>
  </cols>
  <sheetData>
    <row r="1" spans="1:5" ht="23.25" x14ac:dyDescent="0.35">
      <c r="A1" s="54" t="s">
        <v>483</v>
      </c>
    </row>
    <row r="2" spans="1:5" x14ac:dyDescent="0.25">
      <c r="A2" s="4" t="str">
        <f>HYPERLINK("#CONTENTS!A1", "CONTENTS")</f>
        <v>CONTENTS</v>
      </c>
    </row>
    <row r="5" spans="1:5" x14ac:dyDescent="0.25">
      <c r="A5" s="5" t="s">
        <v>1</v>
      </c>
      <c r="B5" s="6"/>
      <c r="C5" s="6"/>
      <c r="D5" s="6"/>
      <c r="E5" s="7"/>
    </row>
    <row r="6" spans="1:5" ht="30" customHeight="1" x14ac:dyDescent="0.25">
      <c r="A6" s="11" t="s">
        <v>2</v>
      </c>
      <c r="B6" s="8" t="s">
        <v>519</v>
      </c>
      <c r="C6" s="8"/>
      <c r="D6" s="8"/>
      <c r="E6" s="8"/>
    </row>
    <row r="7" spans="1:5" x14ac:dyDescent="0.25">
      <c r="A7" s="12" t="s">
        <v>4</v>
      </c>
      <c r="B7" s="9" t="s">
        <v>520</v>
      </c>
      <c r="C7" s="9"/>
      <c r="D7" s="9"/>
      <c r="E7" s="9"/>
    </row>
    <row r="8" spans="1:5" x14ac:dyDescent="0.25">
      <c r="A8" s="12" t="s">
        <v>6</v>
      </c>
      <c r="B8" s="10" t="s">
        <v>521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5" x14ac:dyDescent="0.25">
      <c r="A19" s="2" t="s">
        <v>522</v>
      </c>
    </row>
    <row r="20" spans="1:15" x14ac:dyDescent="0.25">
      <c r="A20" s="22" t="s">
        <v>523</v>
      </c>
    </row>
    <row r="22" spans="1:15"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row>
    <row r="23" spans="1:15" x14ac:dyDescent="0.25">
      <c r="A23" t="s">
        <v>21</v>
      </c>
      <c r="B23">
        <v>17.100000000000001</v>
      </c>
      <c r="C23">
        <v>17.600000000000001</v>
      </c>
      <c r="D23">
        <v>17.899999999999999</v>
      </c>
      <c r="E23">
        <v>17.899999999999999</v>
      </c>
      <c r="F23">
        <v>17.5</v>
      </c>
      <c r="G23">
        <v>17.5</v>
      </c>
      <c r="H23">
        <v>17.2</v>
      </c>
      <c r="I23">
        <v>16.899999999999999</v>
      </c>
      <c r="J23">
        <v>17</v>
      </c>
      <c r="K23">
        <v>17.2</v>
      </c>
      <c r="L23">
        <v>12.8</v>
      </c>
      <c r="M23">
        <v>13.3</v>
      </c>
      <c r="N23">
        <v>16.399999999999999</v>
      </c>
      <c r="O23">
        <v>16.899999999999999</v>
      </c>
    </row>
    <row r="24" spans="1:15" x14ac:dyDescent="0.25">
      <c r="A24" t="s">
        <v>23</v>
      </c>
      <c r="B24">
        <v>13.5</v>
      </c>
      <c r="C24">
        <v>13.9</v>
      </c>
      <c r="D24">
        <v>13.8</v>
      </c>
      <c r="E24">
        <v>14</v>
      </c>
      <c r="F24">
        <v>14.5</v>
      </c>
      <c r="G24">
        <v>13.8</v>
      </c>
      <c r="H24">
        <v>14</v>
      </c>
      <c r="I24">
        <v>14.3</v>
      </c>
      <c r="J24">
        <v>14.4</v>
      </c>
      <c r="K24">
        <v>14.4</v>
      </c>
      <c r="L24">
        <v>9.9</v>
      </c>
      <c r="M24">
        <v>10.6</v>
      </c>
      <c r="N24">
        <v>14.5</v>
      </c>
      <c r="O24">
        <v>14.7</v>
      </c>
    </row>
    <row r="25" spans="1:15" x14ac:dyDescent="0.25">
      <c r="A25" t="s">
        <v>24</v>
      </c>
      <c r="B25">
        <v>23.9</v>
      </c>
      <c r="C25">
        <v>22.6</v>
      </c>
      <c r="D25">
        <v>23.2</v>
      </c>
      <c r="E25">
        <v>22</v>
      </c>
      <c r="F25">
        <v>21.8</v>
      </c>
      <c r="G25">
        <v>21.3</v>
      </c>
      <c r="H25">
        <v>20.7</v>
      </c>
      <c r="I25">
        <v>20.3</v>
      </c>
      <c r="J25">
        <v>19.600000000000001</v>
      </c>
      <c r="K25">
        <v>20.100000000000001</v>
      </c>
      <c r="L25">
        <v>12.4</v>
      </c>
      <c r="M25">
        <v>13.8</v>
      </c>
      <c r="N25">
        <v>17.3</v>
      </c>
      <c r="O25">
        <v>18</v>
      </c>
    </row>
    <row r="26" spans="1:15" ht="15.75" thickBot="1" x14ac:dyDescent="0.3">
      <c r="A26" s="55" t="s">
        <v>25</v>
      </c>
      <c r="B26" s="55">
        <v>14.5</v>
      </c>
      <c r="C26" s="55">
        <v>16.600000000000001</v>
      </c>
      <c r="D26" s="55">
        <v>16.3</v>
      </c>
      <c r="E26" s="55">
        <v>16.2</v>
      </c>
      <c r="F26" s="55">
        <v>14.3</v>
      </c>
      <c r="G26" s="55">
        <v>15.1</v>
      </c>
      <c r="H26" s="55">
        <v>13.8</v>
      </c>
      <c r="I26" s="55">
        <v>13.4</v>
      </c>
      <c r="J26" s="55">
        <v>14.9</v>
      </c>
      <c r="K26" s="55">
        <v>13.6</v>
      </c>
      <c r="L26" s="55">
        <v>10.5</v>
      </c>
      <c r="M26" s="55">
        <v>11.2</v>
      </c>
      <c r="N26" s="55">
        <v>13.5</v>
      </c>
      <c r="O26" s="55">
        <v>13.3</v>
      </c>
    </row>
    <row r="30" spans="1:15" x14ac:dyDescent="0.25">
      <c r="A30" s="2" t="s">
        <v>522</v>
      </c>
    </row>
    <row r="31" spans="1:15" x14ac:dyDescent="0.25">
      <c r="A31" s="22" t="s">
        <v>524</v>
      </c>
    </row>
    <row r="33" spans="1:15" ht="15.75" thickBot="1" x14ac:dyDescent="0.3">
      <c r="A33" s="55"/>
      <c r="B33" s="55">
        <v>2010</v>
      </c>
      <c r="C33" s="55">
        <v>2011</v>
      </c>
      <c r="D33" s="55">
        <v>2012</v>
      </c>
      <c r="E33" s="55">
        <v>2013</v>
      </c>
      <c r="F33" s="55">
        <v>2014</v>
      </c>
      <c r="G33" s="55">
        <v>2015</v>
      </c>
      <c r="H33" s="55">
        <v>2016</v>
      </c>
      <c r="I33" s="55">
        <v>2017</v>
      </c>
      <c r="J33" s="55">
        <v>2018</v>
      </c>
      <c r="K33" s="55">
        <v>2019</v>
      </c>
      <c r="L33" s="55">
        <v>2020</v>
      </c>
      <c r="M33" s="55">
        <v>2021</v>
      </c>
      <c r="N33" s="55">
        <v>2022</v>
      </c>
      <c r="O33" s="55">
        <v>2023</v>
      </c>
    </row>
    <row r="34" spans="1:15" x14ac:dyDescent="0.25">
      <c r="A34" t="s">
        <v>21</v>
      </c>
      <c r="B34">
        <v>7.2</v>
      </c>
      <c r="C34">
        <v>7.4</v>
      </c>
      <c r="D34">
        <v>7.6</v>
      </c>
      <c r="E34">
        <v>7.6</v>
      </c>
      <c r="F34">
        <v>7.6</v>
      </c>
      <c r="G34">
        <v>7.6</v>
      </c>
      <c r="H34">
        <v>7.5</v>
      </c>
      <c r="I34">
        <v>7.6</v>
      </c>
      <c r="J34">
        <v>7.7</v>
      </c>
      <c r="K34">
        <v>7.9</v>
      </c>
      <c r="L34">
        <v>5.5</v>
      </c>
      <c r="M34">
        <v>5.7</v>
      </c>
      <c r="N34">
        <v>7.9</v>
      </c>
      <c r="O34">
        <v>8.4</v>
      </c>
    </row>
    <row r="35" spans="1:15" x14ac:dyDescent="0.25">
      <c r="A35" t="s">
        <v>23</v>
      </c>
      <c r="B35">
        <v>10.1</v>
      </c>
      <c r="C35">
        <v>10.4</v>
      </c>
      <c r="D35">
        <v>10.6</v>
      </c>
      <c r="E35">
        <v>11.3</v>
      </c>
      <c r="F35">
        <v>11.8</v>
      </c>
      <c r="G35">
        <v>10.8</v>
      </c>
      <c r="H35">
        <v>11</v>
      </c>
      <c r="I35">
        <v>11.4</v>
      </c>
      <c r="J35">
        <v>11.2</v>
      </c>
      <c r="K35">
        <v>11.2</v>
      </c>
      <c r="L35">
        <v>7.8</v>
      </c>
      <c r="M35">
        <v>8.4</v>
      </c>
      <c r="N35">
        <v>11.6</v>
      </c>
      <c r="O35">
        <v>12</v>
      </c>
    </row>
    <row r="36" spans="1:15" x14ac:dyDescent="0.25">
      <c r="A36" t="s">
        <v>24</v>
      </c>
      <c r="B36">
        <v>7.1</v>
      </c>
      <c r="C36">
        <v>6.9</v>
      </c>
      <c r="D36">
        <v>7.2</v>
      </c>
      <c r="E36">
        <v>6.7</v>
      </c>
      <c r="F36">
        <v>6.3</v>
      </c>
      <c r="G36">
        <v>6.7</v>
      </c>
      <c r="H36">
        <v>7.1</v>
      </c>
      <c r="I36">
        <v>7.3</v>
      </c>
      <c r="J36">
        <v>7.4</v>
      </c>
      <c r="K36">
        <v>7.6</v>
      </c>
      <c r="L36">
        <v>4.9000000000000004</v>
      </c>
      <c r="M36">
        <v>5.9</v>
      </c>
      <c r="N36">
        <v>8.3000000000000007</v>
      </c>
      <c r="O36">
        <v>8.5</v>
      </c>
    </row>
    <row r="37" spans="1:15" ht="15.75" thickBot="1" x14ac:dyDescent="0.3">
      <c r="A37" s="55" t="s">
        <v>25</v>
      </c>
      <c r="B37" s="55">
        <v>1.5</v>
      </c>
      <c r="C37" s="55">
        <v>1.7</v>
      </c>
      <c r="D37" s="55">
        <v>1.7</v>
      </c>
      <c r="E37" s="55">
        <v>1.9</v>
      </c>
      <c r="F37" s="55">
        <v>1.4</v>
      </c>
      <c r="G37" s="55">
        <v>1.5</v>
      </c>
      <c r="H37" s="55">
        <v>1.3</v>
      </c>
      <c r="I37" s="55">
        <v>1.1000000000000001</v>
      </c>
      <c r="J37" s="55">
        <v>1</v>
      </c>
      <c r="K37" s="55">
        <v>0.8</v>
      </c>
      <c r="L37" s="55">
        <v>0.5</v>
      </c>
      <c r="M37" s="55">
        <v>0.6</v>
      </c>
      <c r="N37" s="55">
        <v>1.1000000000000001</v>
      </c>
      <c r="O37" s="55">
        <v>1.3</v>
      </c>
    </row>
    <row r="41" spans="1:15" x14ac:dyDescent="0.25">
      <c r="A41" s="2" t="s">
        <v>522</v>
      </c>
    </row>
    <row r="42" spans="1:15" x14ac:dyDescent="0.25">
      <c r="A42" s="22" t="s">
        <v>525</v>
      </c>
    </row>
    <row r="44" spans="1:15" ht="15.75" thickBot="1" x14ac:dyDescent="0.3">
      <c r="A44" s="55"/>
      <c r="B44" s="55">
        <v>2010</v>
      </c>
      <c r="C44" s="55">
        <v>2011</v>
      </c>
      <c r="D44" s="55">
        <v>2012</v>
      </c>
      <c r="E44" s="55">
        <v>2013</v>
      </c>
      <c r="F44" s="55">
        <v>2014</v>
      </c>
      <c r="G44" s="55">
        <v>2015</v>
      </c>
      <c r="H44" s="55">
        <v>2016</v>
      </c>
      <c r="I44" s="55">
        <v>2017</v>
      </c>
      <c r="J44" s="55">
        <v>2018</v>
      </c>
      <c r="K44" s="55">
        <v>2019</v>
      </c>
      <c r="L44" s="55">
        <v>2020</v>
      </c>
      <c r="M44" s="55">
        <v>2021</v>
      </c>
      <c r="N44" s="55">
        <v>2022</v>
      </c>
      <c r="O44" s="55">
        <v>2023</v>
      </c>
    </row>
    <row r="45" spans="1:15" x14ac:dyDescent="0.25">
      <c r="A45" t="s">
        <v>21</v>
      </c>
      <c r="B45">
        <v>9.8000000000000007</v>
      </c>
      <c r="C45">
        <v>10.199999999999999</v>
      </c>
      <c r="D45">
        <v>10.3</v>
      </c>
      <c r="E45">
        <v>10.3</v>
      </c>
      <c r="F45">
        <v>9.9</v>
      </c>
      <c r="G45">
        <v>9.9</v>
      </c>
      <c r="H45">
        <v>9.6999999999999993</v>
      </c>
      <c r="I45">
        <v>9.3000000000000007</v>
      </c>
      <c r="J45">
        <v>9.3000000000000007</v>
      </c>
      <c r="K45">
        <v>9.3000000000000007</v>
      </c>
      <c r="L45">
        <v>7.3</v>
      </c>
      <c r="M45">
        <v>7.5</v>
      </c>
      <c r="N45">
        <v>8.5</v>
      </c>
      <c r="O45">
        <v>8.5</v>
      </c>
    </row>
    <row r="46" spans="1:15" x14ac:dyDescent="0.25">
      <c r="A46" t="s">
        <v>23</v>
      </c>
      <c r="B46">
        <v>3.4</v>
      </c>
      <c r="C46">
        <v>3.5</v>
      </c>
      <c r="D46">
        <v>3.2</v>
      </c>
      <c r="E46">
        <v>2.7</v>
      </c>
      <c r="F46">
        <v>2.7</v>
      </c>
      <c r="G46">
        <v>3</v>
      </c>
      <c r="H46">
        <v>3</v>
      </c>
      <c r="I46">
        <v>2.9</v>
      </c>
      <c r="J46">
        <v>3.2</v>
      </c>
      <c r="K46">
        <v>3.2</v>
      </c>
      <c r="L46">
        <v>2.1</v>
      </c>
      <c r="M46">
        <v>2.2999999999999998</v>
      </c>
      <c r="N46">
        <v>2.9</v>
      </c>
      <c r="O46">
        <v>2.7</v>
      </c>
    </row>
    <row r="47" spans="1:15" x14ac:dyDescent="0.25">
      <c r="A47" t="s">
        <v>24</v>
      </c>
      <c r="B47">
        <v>16.8</v>
      </c>
      <c r="C47">
        <v>15.7</v>
      </c>
      <c r="D47">
        <v>16</v>
      </c>
      <c r="E47">
        <v>15.2</v>
      </c>
      <c r="F47">
        <v>15.5</v>
      </c>
      <c r="G47">
        <v>14.6</v>
      </c>
      <c r="H47">
        <v>13.7</v>
      </c>
      <c r="I47">
        <v>13</v>
      </c>
      <c r="J47">
        <v>12.2</v>
      </c>
      <c r="K47">
        <v>12.5</v>
      </c>
      <c r="L47">
        <v>7.5</v>
      </c>
      <c r="M47">
        <v>7.8</v>
      </c>
      <c r="N47">
        <v>9</v>
      </c>
      <c r="O47">
        <v>9.4</v>
      </c>
    </row>
    <row r="48" spans="1:15" ht="15.75" thickBot="1" x14ac:dyDescent="0.3">
      <c r="A48" s="55" t="s">
        <v>25</v>
      </c>
      <c r="B48" s="55">
        <v>13</v>
      </c>
      <c r="C48" s="55">
        <v>14.9</v>
      </c>
      <c r="D48" s="55">
        <v>14.6</v>
      </c>
      <c r="E48" s="55">
        <v>14.3</v>
      </c>
      <c r="F48" s="55">
        <v>13</v>
      </c>
      <c r="G48" s="55">
        <v>13.6</v>
      </c>
      <c r="H48" s="55">
        <v>12.5</v>
      </c>
      <c r="I48" s="55">
        <v>12.3</v>
      </c>
      <c r="J48" s="55">
        <v>13.9</v>
      </c>
      <c r="K48" s="55">
        <v>12.9</v>
      </c>
      <c r="L48" s="55">
        <v>10</v>
      </c>
      <c r="M48" s="55">
        <v>10.6</v>
      </c>
      <c r="N48" s="55">
        <v>12.3</v>
      </c>
      <c r="O48" s="55">
        <v>12</v>
      </c>
    </row>
    <row r="50" spans="1:9" x14ac:dyDescent="0.25">
      <c r="A50" t="s">
        <v>28</v>
      </c>
    </row>
    <row r="51" spans="1:9" x14ac:dyDescent="0.25">
      <c r="A51" t="s">
        <v>526</v>
      </c>
    </row>
    <row r="53" spans="1:9" x14ac:dyDescent="0.25">
      <c r="A53" s="28" t="s">
        <v>32</v>
      </c>
    </row>
    <row r="54" spans="1:9" x14ac:dyDescent="0.25">
      <c r="A54" t="s">
        <v>372</v>
      </c>
    </row>
    <row r="55" spans="1:9" x14ac:dyDescent="0.25">
      <c r="A55" t="s">
        <v>45</v>
      </c>
    </row>
    <row r="60" spans="1:9" x14ac:dyDescent="0.25">
      <c r="A60" s="29" t="s">
        <v>34</v>
      </c>
    </row>
    <row r="61" spans="1:9" x14ac:dyDescent="0.25">
      <c r="A61" s="30" t="s">
        <v>527</v>
      </c>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C12"/>
    <mergeCell ref="B13:C13"/>
    <mergeCell ref="B14:C14"/>
    <mergeCell ref="B15:C15"/>
    <mergeCell ref="A61:I6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6925"/>
  </sheetPr>
  <dimension ref="A1:P65"/>
  <sheetViews>
    <sheetView workbookViewId="0">
      <selection activeCell="K1" sqref="K1"/>
    </sheetView>
  </sheetViews>
  <sheetFormatPr defaultRowHeight="15" x14ac:dyDescent="0.25"/>
  <cols>
    <col min="1" max="1" width="15.7109375" customWidth="1"/>
  </cols>
  <sheetData>
    <row r="1" spans="1:6" ht="23.25" x14ac:dyDescent="0.35">
      <c r="A1" s="54" t="s">
        <v>483</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528</v>
      </c>
      <c r="C6" s="8"/>
      <c r="D6" s="8"/>
      <c r="E6" s="8"/>
      <c r="F6" s="8"/>
    </row>
    <row r="7" spans="1:6" x14ac:dyDescent="0.25">
      <c r="A7" s="12" t="s">
        <v>4</v>
      </c>
      <c r="B7" s="9" t="s">
        <v>529</v>
      </c>
      <c r="C7" s="9"/>
      <c r="D7" s="9"/>
      <c r="E7" s="9"/>
      <c r="F7" s="9"/>
    </row>
    <row r="8" spans="1:6" x14ac:dyDescent="0.25">
      <c r="A8" s="12" t="s">
        <v>6</v>
      </c>
      <c r="B8" s="10" t="s">
        <v>530</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6" x14ac:dyDescent="0.25">
      <c r="A19" s="2" t="s">
        <v>531</v>
      </c>
    </row>
    <row r="20" spans="1:16" x14ac:dyDescent="0.25">
      <c r="A20" s="22" t="s">
        <v>532</v>
      </c>
    </row>
    <row r="22" spans="1:16"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c r="P22" s="55">
        <v>2024</v>
      </c>
    </row>
    <row r="23" spans="1:16" x14ac:dyDescent="0.25">
      <c r="A23" t="s">
        <v>21</v>
      </c>
      <c r="B23">
        <v>25.4</v>
      </c>
      <c r="C23">
        <v>26</v>
      </c>
      <c r="D23">
        <v>26.5</v>
      </c>
      <c r="E23">
        <v>26.1</v>
      </c>
      <c r="F23">
        <v>26.1</v>
      </c>
      <c r="G23">
        <v>25.9</v>
      </c>
      <c r="H23">
        <v>25.8</v>
      </c>
      <c r="I23">
        <v>25</v>
      </c>
      <c r="J23">
        <v>24.7</v>
      </c>
      <c r="K23">
        <v>24</v>
      </c>
      <c r="L23">
        <v>22.9</v>
      </c>
      <c r="M23">
        <v>23</v>
      </c>
      <c r="N23">
        <v>22.6</v>
      </c>
      <c r="O23">
        <v>21.9</v>
      </c>
      <c r="P23">
        <v>21.8</v>
      </c>
    </row>
    <row r="24" spans="1:16" x14ac:dyDescent="0.25">
      <c r="A24" t="s">
        <v>23</v>
      </c>
      <c r="B24">
        <v>51.6</v>
      </c>
      <c r="C24">
        <v>51.8</v>
      </c>
      <c r="D24">
        <v>52.9</v>
      </c>
      <c r="E24">
        <v>51.3</v>
      </c>
      <c r="F24">
        <v>51.4</v>
      </c>
      <c r="G24">
        <v>50.8</v>
      </c>
      <c r="H24">
        <v>49.8</v>
      </c>
      <c r="I24">
        <v>50.2</v>
      </c>
      <c r="J24">
        <v>49</v>
      </c>
      <c r="K24">
        <v>48.3</v>
      </c>
      <c r="L24">
        <v>47.1</v>
      </c>
      <c r="M24">
        <v>48</v>
      </c>
      <c r="N24">
        <v>47.8</v>
      </c>
      <c r="O24">
        <v>47.2</v>
      </c>
      <c r="P24">
        <v>46.3</v>
      </c>
    </row>
    <row r="25" spans="1:16" ht="15.75" thickBot="1" x14ac:dyDescent="0.3">
      <c r="A25" s="55" t="s">
        <v>24</v>
      </c>
      <c r="B25" s="55">
        <v>29.6</v>
      </c>
      <c r="C25" s="55">
        <v>30</v>
      </c>
      <c r="D25" s="55">
        <v>27.7</v>
      </c>
      <c r="E25" s="55">
        <v>26.5</v>
      </c>
      <c r="F25" s="55">
        <v>26.6</v>
      </c>
      <c r="G25" s="55">
        <v>25.6</v>
      </c>
      <c r="H25" s="55">
        <v>24.8</v>
      </c>
      <c r="I25" s="55">
        <v>24</v>
      </c>
      <c r="J25" s="55">
        <v>26.9</v>
      </c>
      <c r="K25" s="55">
        <v>24</v>
      </c>
      <c r="L25" s="55">
        <v>22.6</v>
      </c>
      <c r="M25" s="55">
        <v>22.3</v>
      </c>
      <c r="N25" s="55">
        <v>23.2</v>
      </c>
      <c r="O25" s="55">
        <v>24.2</v>
      </c>
      <c r="P25" s="55">
        <v>23.6</v>
      </c>
    </row>
    <row r="29" spans="1:16" x14ac:dyDescent="0.25">
      <c r="A29" s="2" t="s">
        <v>531</v>
      </c>
    </row>
    <row r="30" spans="1:16" x14ac:dyDescent="0.25">
      <c r="A30" s="22" t="s">
        <v>533</v>
      </c>
    </row>
    <row r="32" spans="1:16" ht="15.75" thickBot="1" x14ac:dyDescent="0.3">
      <c r="A32" s="55"/>
      <c r="B32" s="55">
        <v>2010</v>
      </c>
      <c r="C32" s="55">
        <v>2011</v>
      </c>
      <c r="D32" s="55">
        <v>2012</v>
      </c>
      <c r="E32" s="55">
        <v>2013</v>
      </c>
      <c r="F32" s="55">
        <v>2014</v>
      </c>
      <c r="G32" s="55">
        <v>2015</v>
      </c>
      <c r="H32" s="55">
        <v>2016</v>
      </c>
      <c r="I32" s="55">
        <v>2017</v>
      </c>
      <c r="J32" s="55">
        <v>2018</v>
      </c>
      <c r="K32" s="55">
        <v>2019</v>
      </c>
      <c r="L32" s="55">
        <v>2020</v>
      </c>
      <c r="M32" s="55">
        <v>2021</v>
      </c>
      <c r="N32" s="55">
        <v>2022</v>
      </c>
      <c r="O32" s="55">
        <v>2023</v>
      </c>
      <c r="P32" s="55">
        <v>2024</v>
      </c>
    </row>
    <row r="33" spans="1:16" x14ac:dyDescent="0.25">
      <c r="A33" t="s">
        <v>21</v>
      </c>
      <c r="B33">
        <v>18</v>
      </c>
      <c r="C33">
        <v>19.2</v>
      </c>
      <c r="D33">
        <v>19.100000000000001</v>
      </c>
      <c r="E33">
        <v>18.7</v>
      </c>
      <c r="F33">
        <v>18.8</v>
      </c>
      <c r="G33">
        <v>18.899999999999999</v>
      </c>
      <c r="H33">
        <v>19.100000000000001</v>
      </c>
      <c r="I33">
        <v>18.5</v>
      </c>
      <c r="J33">
        <v>18.899999999999999</v>
      </c>
      <c r="K33">
        <v>18</v>
      </c>
      <c r="L33">
        <v>17.100000000000001</v>
      </c>
      <c r="M33">
        <v>17.399999999999999</v>
      </c>
      <c r="N33">
        <v>17.5</v>
      </c>
      <c r="O33">
        <v>16.899999999999999</v>
      </c>
      <c r="P33">
        <v>16.600000000000001</v>
      </c>
    </row>
    <row r="34" spans="1:16" x14ac:dyDescent="0.25">
      <c r="A34" t="s">
        <v>23</v>
      </c>
      <c r="B34">
        <v>5.8</v>
      </c>
      <c r="C34">
        <v>6.3</v>
      </c>
      <c r="D34">
        <v>6.2</v>
      </c>
      <c r="E34">
        <v>5.8</v>
      </c>
      <c r="F34">
        <v>5.8</v>
      </c>
      <c r="G34">
        <v>6.2</v>
      </c>
      <c r="H34">
        <v>6.1</v>
      </c>
      <c r="I34">
        <v>6.1</v>
      </c>
      <c r="J34">
        <v>6.5</v>
      </c>
      <c r="K34">
        <v>6.4</v>
      </c>
      <c r="L34">
        <v>6.2</v>
      </c>
      <c r="M34">
        <v>6.4</v>
      </c>
      <c r="N34">
        <v>6.6</v>
      </c>
      <c r="O34">
        <v>6.4</v>
      </c>
      <c r="P34">
        <v>5.9</v>
      </c>
    </row>
    <row r="35" spans="1:16" ht="15.75" thickBot="1" x14ac:dyDescent="0.3">
      <c r="A35" s="55" t="s">
        <v>24</v>
      </c>
      <c r="B35" s="55">
        <v>29.5</v>
      </c>
      <c r="C35" s="55">
        <v>29.9</v>
      </c>
      <c r="D35" s="55">
        <v>27.6</v>
      </c>
      <c r="E35" s="55">
        <v>26.4</v>
      </c>
      <c r="F35" s="55">
        <v>26.5</v>
      </c>
      <c r="G35" s="55">
        <v>25.5</v>
      </c>
      <c r="H35" s="55">
        <v>24.7</v>
      </c>
      <c r="I35" s="55">
        <v>23.9</v>
      </c>
      <c r="J35" s="55">
        <v>26.8</v>
      </c>
      <c r="K35" s="55">
        <v>24</v>
      </c>
      <c r="L35" s="55">
        <v>22.6</v>
      </c>
      <c r="M35" s="55">
        <v>22.3</v>
      </c>
      <c r="N35" s="55">
        <v>23.2</v>
      </c>
      <c r="O35" s="55">
        <v>24.1</v>
      </c>
      <c r="P35" s="55">
        <v>23.6</v>
      </c>
    </row>
    <row r="39" spans="1:16" x14ac:dyDescent="0.25">
      <c r="A39" s="2" t="s">
        <v>531</v>
      </c>
    </row>
    <row r="40" spans="1:16" x14ac:dyDescent="0.25">
      <c r="A40" s="22" t="s">
        <v>534</v>
      </c>
    </row>
    <row r="42" spans="1:16" ht="15.75" thickBot="1" x14ac:dyDescent="0.3">
      <c r="A42" s="55"/>
      <c r="B42" s="55">
        <v>2010</v>
      </c>
      <c r="C42" s="55">
        <v>2011</v>
      </c>
      <c r="D42" s="55">
        <v>2012</v>
      </c>
      <c r="E42" s="55">
        <v>2013</v>
      </c>
      <c r="F42" s="55">
        <v>2014</v>
      </c>
      <c r="G42" s="55">
        <v>2015</v>
      </c>
      <c r="H42" s="55">
        <v>2016</v>
      </c>
      <c r="I42" s="55">
        <v>2017</v>
      </c>
      <c r="J42" s="55">
        <v>2018</v>
      </c>
      <c r="K42" s="55">
        <v>2019</v>
      </c>
      <c r="L42" s="55">
        <v>2020</v>
      </c>
      <c r="M42" s="55">
        <v>2021</v>
      </c>
      <c r="N42" s="55">
        <v>2022</v>
      </c>
      <c r="O42" s="55">
        <v>2023</v>
      </c>
      <c r="P42" s="55">
        <v>2024</v>
      </c>
    </row>
    <row r="43" spans="1:16" x14ac:dyDescent="0.25">
      <c r="A43" t="s">
        <v>21</v>
      </c>
      <c r="B43">
        <v>7.4</v>
      </c>
      <c r="C43">
        <v>6.8</v>
      </c>
      <c r="D43">
        <v>7.4</v>
      </c>
      <c r="E43">
        <v>7.4</v>
      </c>
      <c r="F43">
        <v>7.2</v>
      </c>
      <c r="G43">
        <v>6.9</v>
      </c>
      <c r="H43">
        <v>6.7</v>
      </c>
      <c r="I43">
        <v>6.4</v>
      </c>
      <c r="J43">
        <v>5.8</v>
      </c>
      <c r="K43">
        <v>6</v>
      </c>
      <c r="L43">
        <v>5.8</v>
      </c>
      <c r="M43">
        <v>5.6</v>
      </c>
      <c r="N43">
        <v>5.0999999999999996</v>
      </c>
      <c r="O43">
        <v>5</v>
      </c>
      <c r="P43">
        <v>5.2</v>
      </c>
    </row>
    <row r="44" spans="1:16" x14ac:dyDescent="0.25">
      <c r="A44" t="s">
        <v>23</v>
      </c>
      <c r="B44">
        <v>45.8</v>
      </c>
      <c r="C44">
        <v>45.6</v>
      </c>
      <c r="D44">
        <v>46.8</v>
      </c>
      <c r="E44">
        <v>45.5</v>
      </c>
      <c r="F44">
        <v>45.5</v>
      </c>
      <c r="G44">
        <v>44.6</v>
      </c>
      <c r="H44">
        <v>43.7</v>
      </c>
      <c r="I44">
        <v>44.1</v>
      </c>
      <c r="J44">
        <v>42.5</v>
      </c>
      <c r="K44">
        <v>41.9</v>
      </c>
      <c r="L44">
        <v>41</v>
      </c>
      <c r="M44">
        <v>41.6</v>
      </c>
      <c r="N44">
        <v>41.1</v>
      </c>
      <c r="O44">
        <v>40.9</v>
      </c>
      <c r="P44">
        <v>40.4</v>
      </c>
    </row>
    <row r="45" spans="1:16" ht="15.75" thickBot="1" x14ac:dyDescent="0.3">
      <c r="A45" s="55" t="s">
        <v>24</v>
      </c>
      <c r="B45" s="55">
        <v>0.1</v>
      </c>
      <c r="C45" s="55">
        <v>0.1</v>
      </c>
      <c r="D45" s="55">
        <v>0.1</v>
      </c>
      <c r="E45" s="55">
        <v>0</v>
      </c>
      <c r="F45" s="55">
        <v>0.1</v>
      </c>
      <c r="G45" s="55">
        <v>0</v>
      </c>
      <c r="H45" s="55">
        <v>0.1</v>
      </c>
      <c r="I45" s="55">
        <v>0.1</v>
      </c>
      <c r="J45" s="55">
        <v>0.1</v>
      </c>
      <c r="K45" s="55">
        <v>0</v>
      </c>
      <c r="L45" s="55">
        <v>0</v>
      </c>
      <c r="M45" s="55">
        <v>0</v>
      </c>
      <c r="N45" s="55">
        <v>0</v>
      </c>
      <c r="O45" s="55">
        <v>0</v>
      </c>
      <c r="P45" s="55">
        <v>0</v>
      </c>
    </row>
    <row r="47" spans="1:16" x14ac:dyDescent="0.25">
      <c r="A47" t="s">
        <v>28</v>
      </c>
    </row>
    <row r="48" spans="1:16" x14ac:dyDescent="0.25">
      <c r="A48" t="s">
        <v>535</v>
      </c>
    </row>
    <row r="50" spans="1:9" x14ac:dyDescent="0.25">
      <c r="A50" s="28" t="s">
        <v>32</v>
      </c>
    </row>
    <row r="51" spans="1:9" x14ac:dyDescent="0.25">
      <c r="A51" t="s">
        <v>45</v>
      </c>
    </row>
    <row r="52" spans="1:9" x14ac:dyDescent="0.25">
      <c r="A52" t="s">
        <v>187</v>
      </c>
    </row>
    <row r="57" spans="1:9" x14ac:dyDescent="0.25">
      <c r="A57" s="29" t="s">
        <v>34</v>
      </c>
    </row>
    <row r="58" spans="1:9" x14ac:dyDescent="0.25">
      <c r="A58" s="30" t="s">
        <v>536</v>
      </c>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sheetData>
  <mergeCells count="11">
    <mergeCell ref="A12:C12"/>
    <mergeCell ref="B13:C13"/>
    <mergeCell ref="B14:C14"/>
    <mergeCell ref="B15:C15"/>
    <mergeCell ref="A58:I65"/>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6925"/>
  </sheetPr>
  <dimension ref="A1:P57"/>
  <sheetViews>
    <sheetView workbookViewId="0">
      <selection activeCell="K1" sqref="K1"/>
    </sheetView>
  </sheetViews>
  <sheetFormatPr defaultRowHeight="15" x14ac:dyDescent="0.25"/>
  <cols>
    <col min="1" max="1" width="15.7109375" customWidth="1"/>
  </cols>
  <sheetData>
    <row r="1" spans="1:5" ht="23.25" x14ac:dyDescent="0.35">
      <c r="A1" s="54" t="s">
        <v>483</v>
      </c>
    </row>
    <row r="2" spans="1:5" x14ac:dyDescent="0.25">
      <c r="A2" s="4" t="str">
        <f>HYPERLINK("#CONTENTS!A1", "CONTENTS")</f>
        <v>CONTENTS</v>
      </c>
    </row>
    <row r="5" spans="1:5" x14ac:dyDescent="0.25">
      <c r="A5" s="5" t="s">
        <v>1</v>
      </c>
      <c r="B5" s="6"/>
      <c r="C5" s="6"/>
      <c r="D5" s="6"/>
      <c r="E5" s="7"/>
    </row>
    <row r="6" spans="1:5" ht="30" customHeight="1" x14ac:dyDescent="0.25">
      <c r="A6" s="11" t="s">
        <v>2</v>
      </c>
      <c r="B6" s="8" t="s">
        <v>537</v>
      </c>
      <c r="C6" s="8"/>
      <c r="D6" s="8"/>
      <c r="E6" s="8"/>
    </row>
    <row r="7" spans="1:5" x14ac:dyDescent="0.25">
      <c r="A7" s="12" t="s">
        <v>4</v>
      </c>
      <c r="B7" s="9" t="s">
        <v>538</v>
      </c>
      <c r="C7" s="9"/>
      <c r="D7" s="9"/>
      <c r="E7" s="9"/>
    </row>
    <row r="8" spans="1:5" x14ac:dyDescent="0.25">
      <c r="A8" s="12" t="s">
        <v>6</v>
      </c>
      <c r="B8" s="10" t="s">
        <v>539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540</v>
      </c>
    </row>
    <row r="20" spans="1:16" x14ac:dyDescent="0.25">
      <c r="A20" s="22" t="s">
        <v>541</v>
      </c>
    </row>
    <row r="22" spans="1:16" ht="15.75" thickBot="1" x14ac:dyDescent="0.3">
      <c r="A22" s="55"/>
      <c r="B22" s="55">
        <v>2010</v>
      </c>
      <c r="C22" s="55">
        <v>2011</v>
      </c>
      <c r="D22" s="55">
        <v>2012</v>
      </c>
      <c r="E22" s="55">
        <v>2013</v>
      </c>
      <c r="F22" s="55">
        <v>2014</v>
      </c>
      <c r="G22" s="55">
        <v>2015</v>
      </c>
      <c r="H22" s="55">
        <v>2016</v>
      </c>
      <c r="I22" s="55">
        <v>2017</v>
      </c>
      <c r="J22" s="55">
        <v>2018</v>
      </c>
      <c r="K22" s="55">
        <v>2019</v>
      </c>
      <c r="L22" s="55">
        <v>2020</v>
      </c>
      <c r="M22" s="55">
        <v>2021</v>
      </c>
      <c r="N22" s="55">
        <v>2022</v>
      </c>
      <c r="O22" s="55">
        <v>2023</v>
      </c>
      <c r="P22" s="55">
        <v>2024</v>
      </c>
    </row>
    <row r="23" spans="1:16" x14ac:dyDescent="0.25">
      <c r="A23" t="s">
        <v>21</v>
      </c>
      <c r="B23">
        <v>0.09</v>
      </c>
      <c r="C23">
        <v>0.08</v>
      </c>
      <c r="D23">
        <v>0.08</v>
      </c>
      <c r="E23">
        <v>7.0000000000000007E-2</v>
      </c>
      <c r="F23">
        <v>7.0000000000000007E-2</v>
      </c>
      <c r="G23">
        <v>7.0000000000000007E-2</v>
      </c>
      <c r="H23">
        <v>0.06</v>
      </c>
      <c r="I23">
        <v>0.06</v>
      </c>
      <c r="J23">
        <v>0.06</v>
      </c>
      <c r="K23">
        <v>0.06</v>
      </c>
      <c r="L23">
        <v>0.06</v>
      </c>
      <c r="M23">
        <v>0.06</v>
      </c>
      <c r="N23">
        <v>0.05</v>
      </c>
      <c r="O23">
        <v>0.05</v>
      </c>
      <c r="P23" s="26" t="s">
        <v>22</v>
      </c>
    </row>
    <row r="24" spans="1:16" x14ac:dyDescent="0.25">
      <c r="A24" t="s">
        <v>23</v>
      </c>
      <c r="B24">
        <v>7.0000000000000007E-2</v>
      </c>
      <c r="C24">
        <v>0.06</v>
      </c>
      <c r="D24">
        <v>0.06</v>
      </c>
      <c r="E24">
        <v>0.06</v>
      </c>
      <c r="F24">
        <v>0.05</v>
      </c>
      <c r="G24">
        <v>0.05</v>
      </c>
      <c r="H24">
        <v>0.05</v>
      </c>
      <c r="I24">
        <v>0.05</v>
      </c>
      <c r="J24">
        <v>0.05</v>
      </c>
      <c r="K24">
        <v>0.04</v>
      </c>
      <c r="L24">
        <v>0.04</v>
      </c>
      <c r="M24">
        <v>0.04</v>
      </c>
      <c r="N24">
        <v>0.04</v>
      </c>
      <c r="O24">
        <v>0.03</v>
      </c>
      <c r="P24" s="26" t="s">
        <v>22</v>
      </c>
    </row>
    <row r="25" spans="1:16" x14ac:dyDescent="0.25">
      <c r="A25" t="s">
        <v>24</v>
      </c>
      <c r="B25">
        <v>0.24</v>
      </c>
      <c r="C25">
        <v>0.25</v>
      </c>
      <c r="D25">
        <v>0.23</v>
      </c>
      <c r="E25">
        <v>0.23</v>
      </c>
      <c r="F25">
        <v>0.21</v>
      </c>
      <c r="G25">
        <v>0.2</v>
      </c>
      <c r="H25">
        <v>0.17</v>
      </c>
      <c r="I25">
        <v>0.16</v>
      </c>
      <c r="J25">
        <v>0.15</v>
      </c>
      <c r="K25">
        <v>0.14000000000000001</v>
      </c>
      <c r="L25">
        <v>0.13</v>
      </c>
      <c r="M25">
        <v>0.14000000000000001</v>
      </c>
      <c r="N25">
        <v>0.11</v>
      </c>
      <c r="O25">
        <v>0.09</v>
      </c>
      <c r="P25" s="26" t="s">
        <v>22</v>
      </c>
    </row>
    <row r="26" spans="1:16" ht="15.75" thickBot="1" x14ac:dyDescent="0.3">
      <c r="A26" s="55" t="s">
        <v>25</v>
      </c>
      <c r="B26" s="55">
        <v>0.46</v>
      </c>
      <c r="C26" s="55">
        <v>0.53</v>
      </c>
      <c r="D26" s="55">
        <v>0.51</v>
      </c>
      <c r="E26" s="55">
        <v>0.49</v>
      </c>
      <c r="F26" s="55">
        <v>0.44</v>
      </c>
      <c r="G26" s="55">
        <v>0.49</v>
      </c>
      <c r="H26" s="55">
        <v>0.54</v>
      </c>
      <c r="I26" s="55">
        <v>0.56999999999999995</v>
      </c>
      <c r="J26" s="55">
        <v>0.61</v>
      </c>
      <c r="K26" s="55">
        <v>0.61</v>
      </c>
      <c r="L26" s="55">
        <v>0.62</v>
      </c>
      <c r="M26" s="55">
        <v>0.56000000000000005</v>
      </c>
      <c r="N26" s="55">
        <v>0.55000000000000004</v>
      </c>
      <c r="O26" s="55">
        <v>0.63</v>
      </c>
      <c r="P26" s="56" t="s">
        <v>22</v>
      </c>
    </row>
    <row r="30" spans="1:16" x14ac:dyDescent="0.25">
      <c r="A30" s="2" t="s">
        <v>540</v>
      </c>
    </row>
    <row r="31" spans="1:16" x14ac:dyDescent="0.25">
      <c r="A31" s="22" t="s">
        <v>542</v>
      </c>
    </row>
    <row r="33" spans="1:16" ht="15.75" thickBot="1" x14ac:dyDescent="0.3">
      <c r="A33" s="55"/>
      <c r="B33" s="55">
        <v>2010</v>
      </c>
      <c r="C33" s="55">
        <v>2011</v>
      </c>
      <c r="D33" s="55">
        <v>2012</v>
      </c>
      <c r="E33" s="55">
        <v>2013</v>
      </c>
      <c r="F33" s="55">
        <v>2014</v>
      </c>
      <c r="G33" s="55">
        <v>2015</v>
      </c>
      <c r="H33" s="55">
        <v>2016</v>
      </c>
      <c r="I33" s="55">
        <v>2017</v>
      </c>
      <c r="J33" s="55">
        <v>2018</v>
      </c>
      <c r="K33" s="55">
        <v>2019</v>
      </c>
      <c r="L33" s="55">
        <v>2020</v>
      </c>
      <c r="M33" s="55">
        <v>2021</v>
      </c>
      <c r="N33" s="55">
        <v>2022</v>
      </c>
      <c r="O33" s="55">
        <v>2023</v>
      </c>
      <c r="P33" s="55">
        <v>2024</v>
      </c>
    </row>
    <row r="34" spans="1:16" x14ac:dyDescent="0.25">
      <c r="A34" t="s">
        <v>21</v>
      </c>
      <c r="B34">
        <v>0.12</v>
      </c>
      <c r="C34">
        <v>0.11</v>
      </c>
      <c r="D34">
        <v>0.11</v>
      </c>
      <c r="E34">
        <v>0.1</v>
      </c>
      <c r="F34">
        <v>0.1</v>
      </c>
      <c r="G34">
        <v>0.1</v>
      </c>
      <c r="H34">
        <v>0.09</v>
      </c>
      <c r="I34">
        <v>0.09</v>
      </c>
      <c r="J34">
        <v>0.08</v>
      </c>
      <c r="K34">
        <v>0.08</v>
      </c>
      <c r="L34">
        <v>0.08</v>
      </c>
      <c r="M34">
        <v>0.08</v>
      </c>
      <c r="N34">
        <v>7.0000000000000007E-2</v>
      </c>
      <c r="O34">
        <v>7.0000000000000007E-2</v>
      </c>
      <c r="P34" s="26" t="s">
        <v>22</v>
      </c>
    </row>
    <row r="35" spans="1:16" x14ac:dyDescent="0.25">
      <c r="A35" t="s">
        <v>23</v>
      </c>
      <c r="B35">
        <v>0.11</v>
      </c>
      <c r="C35">
        <v>0.11</v>
      </c>
      <c r="D35">
        <v>0.1</v>
      </c>
      <c r="E35">
        <v>0.1</v>
      </c>
      <c r="F35">
        <v>0.09</v>
      </c>
      <c r="G35">
        <v>0.09</v>
      </c>
      <c r="H35">
        <v>0.09</v>
      </c>
      <c r="I35">
        <v>0.09</v>
      </c>
      <c r="J35">
        <v>0.08</v>
      </c>
      <c r="K35">
        <v>0.08</v>
      </c>
      <c r="L35">
        <v>0.08</v>
      </c>
      <c r="M35">
        <v>7.0000000000000007E-2</v>
      </c>
      <c r="N35">
        <v>7.0000000000000007E-2</v>
      </c>
      <c r="O35">
        <v>0.06</v>
      </c>
      <c r="P35">
        <v>0.06</v>
      </c>
    </row>
    <row r="36" spans="1:16" x14ac:dyDescent="0.25">
      <c r="A36" t="s">
        <v>24</v>
      </c>
      <c r="B36">
        <v>0.32</v>
      </c>
      <c r="C36">
        <v>0.33</v>
      </c>
      <c r="D36">
        <v>0.31</v>
      </c>
      <c r="E36">
        <v>0.31</v>
      </c>
      <c r="F36">
        <v>0.28999999999999998</v>
      </c>
      <c r="G36">
        <v>0.26</v>
      </c>
      <c r="H36">
        <v>0.23</v>
      </c>
      <c r="I36">
        <v>0.23</v>
      </c>
      <c r="J36">
        <v>0.21</v>
      </c>
      <c r="K36">
        <v>0.19</v>
      </c>
      <c r="L36">
        <v>0.18</v>
      </c>
      <c r="M36">
        <v>0.2</v>
      </c>
      <c r="N36">
        <v>0.16</v>
      </c>
      <c r="O36">
        <v>0.14000000000000001</v>
      </c>
      <c r="P36" s="26" t="s">
        <v>22</v>
      </c>
    </row>
    <row r="37" spans="1:16" ht="15.75" thickBot="1" x14ac:dyDescent="0.3">
      <c r="A37" s="55" t="s">
        <v>25</v>
      </c>
      <c r="B37" s="55">
        <v>0.66</v>
      </c>
      <c r="C37" s="55">
        <v>0.75</v>
      </c>
      <c r="D37" s="55">
        <v>0.71</v>
      </c>
      <c r="E37" s="55">
        <v>0.68</v>
      </c>
      <c r="F37" s="55">
        <v>0.6</v>
      </c>
      <c r="G37" s="55">
        <v>0.64</v>
      </c>
      <c r="H37" s="55">
        <v>0.72</v>
      </c>
      <c r="I37" s="55">
        <v>0.74</v>
      </c>
      <c r="J37" s="55">
        <v>0.82</v>
      </c>
      <c r="K37" s="55">
        <v>0.8</v>
      </c>
      <c r="L37" s="55">
        <v>0.81</v>
      </c>
      <c r="M37" s="55">
        <v>0.72</v>
      </c>
      <c r="N37" s="55">
        <v>0.72</v>
      </c>
      <c r="O37" s="55">
        <v>0.85</v>
      </c>
      <c r="P37" s="56" t="s">
        <v>22</v>
      </c>
    </row>
    <row r="39" spans="1:16" x14ac:dyDescent="0.25">
      <c r="A39" t="s">
        <v>28</v>
      </c>
    </row>
    <row r="40" spans="1:16" x14ac:dyDescent="0.25">
      <c r="A40" t="s">
        <v>543</v>
      </c>
    </row>
    <row r="42" spans="1:16" x14ac:dyDescent="0.25">
      <c r="A42" s="28" t="s">
        <v>30</v>
      </c>
    </row>
    <row r="43" spans="1:16" x14ac:dyDescent="0.25">
      <c r="A43" t="s">
        <v>31</v>
      </c>
    </row>
    <row r="48" spans="1:16" x14ac:dyDescent="0.25">
      <c r="A48" s="29" t="s">
        <v>34</v>
      </c>
    </row>
    <row r="49" spans="1:9" x14ac:dyDescent="0.25">
      <c r="A49" s="30" t="s">
        <v>544</v>
      </c>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sheetData>
  <mergeCells count="11">
    <mergeCell ref="A12:C12"/>
    <mergeCell ref="B13:C13"/>
    <mergeCell ref="B14:C14"/>
    <mergeCell ref="B15:C15"/>
    <mergeCell ref="A49:I5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Q76"/>
  <sheetViews>
    <sheetView workbookViewId="0">
      <selection activeCell="G1" sqref="G1"/>
    </sheetView>
  </sheetViews>
  <sheetFormatPr defaultRowHeight="15" x14ac:dyDescent="0.25"/>
  <cols>
    <col min="1" max="1" width="15.7109375" customWidth="1"/>
  </cols>
  <sheetData>
    <row r="1" spans="1:5" ht="23.25" x14ac:dyDescent="0.35">
      <c r="A1" s="57" t="s">
        <v>545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546</v>
      </c>
      <c r="C6" s="8"/>
      <c r="D6" s="8"/>
      <c r="E6" s="8"/>
    </row>
    <row r="7" spans="1:5" x14ac:dyDescent="0.25">
      <c r="A7" s="12" t="s">
        <v>4</v>
      </c>
      <c r="B7" s="9" t="s">
        <v>547</v>
      </c>
      <c r="C7" s="9"/>
      <c r="D7" s="9"/>
      <c r="E7" s="9"/>
    </row>
    <row r="8" spans="1:5" x14ac:dyDescent="0.25">
      <c r="A8" s="12" t="s">
        <v>6</v>
      </c>
      <c r="B8" s="10" t="s">
        <v>548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549</v>
      </c>
    </row>
    <row r="20" spans="1:17" x14ac:dyDescent="0.25">
      <c r="A20" s="22" t="s">
        <v>550</v>
      </c>
    </row>
    <row r="21" spans="1:17" x14ac:dyDescent="0.25">
      <c r="A21" s="22" t="s">
        <v>551</v>
      </c>
    </row>
    <row r="23" spans="1:17" ht="15.75" thickBot="1" x14ac:dyDescent="0.3">
      <c r="A23" s="58"/>
      <c r="B23" s="58">
        <v>2010</v>
      </c>
      <c r="C23" s="58">
        <v>2011</v>
      </c>
      <c r="D23" s="58">
        <v>2012</v>
      </c>
      <c r="E23" s="58">
        <v>2013</v>
      </c>
      <c r="F23" s="58">
        <v>2014</v>
      </c>
      <c r="G23" s="58">
        <v>2015</v>
      </c>
      <c r="H23" s="58">
        <v>2016</v>
      </c>
      <c r="I23" s="58">
        <v>2017</v>
      </c>
      <c r="J23" s="58">
        <v>2018</v>
      </c>
      <c r="K23" s="58">
        <v>2019</v>
      </c>
      <c r="L23" s="58">
        <v>2020</v>
      </c>
      <c r="M23" s="58">
        <v>2021</v>
      </c>
      <c r="N23" s="58">
        <v>2022</v>
      </c>
      <c r="O23" s="58">
        <v>2023</v>
      </c>
      <c r="P23" s="58">
        <v>2024</v>
      </c>
      <c r="Q23" s="58">
        <v>2025</v>
      </c>
    </row>
    <row r="24" spans="1:17" x14ac:dyDescent="0.25">
      <c r="A24" t="s">
        <v>21</v>
      </c>
      <c r="B24">
        <v>25100</v>
      </c>
      <c r="C24">
        <v>25900</v>
      </c>
      <c r="D24">
        <v>26000</v>
      </c>
      <c r="E24">
        <v>26200</v>
      </c>
      <c r="F24">
        <v>26800</v>
      </c>
      <c r="G24">
        <v>27800</v>
      </c>
      <c r="H24">
        <v>28500</v>
      </c>
      <c r="I24">
        <v>29600</v>
      </c>
      <c r="J24">
        <v>30600</v>
      </c>
      <c r="K24">
        <v>31600</v>
      </c>
      <c r="L24">
        <v>30400</v>
      </c>
      <c r="M24">
        <v>33200</v>
      </c>
      <c r="N24">
        <v>36100</v>
      </c>
      <c r="O24">
        <v>38400</v>
      </c>
      <c r="P24">
        <v>39900</v>
      </c>
      <c r="Q24">
        <v>41600</v>
      </c>
    </row>
    <row r="25" spans="1:17" x14ac:dyDescent="0.25">
      <c r="A25" t="s">
        <v>23</v>
      </c>
      <c r="B25">
        <v>34300</v>
      </c>
      <c r="C25">
        <v>35000</v>
      </c>
      <c r="D25">
        <v>35200</v>
      </c>
      <c r="E25">
        <v>35800</v>
      </c>
      <c r="F25">
        <v>35700</v>
      </c>
      <c r="G25">
        <v>36600</v>
      </c>
      <c r="H25">
        <v>36900</v>
      </c>
      <c r="I25">
        <v>38500</v>
      </c>
      <c r="J25">
        <v>39900</v>
      </c>
      <c r="K25">
        <v>40500</v>
      </c>
      <c r="L25">
        <v>40000</v>
      </c>
      <c r="M25">
        <v>43700</v>
      </c>
      <c r="N25">
        <v>48500</v>
      </c>
      <c r="O25">
        <v>50200</v>
      </c>
      <c r="P25">
        <v>53500</v>
      </c>
      <c r="Q25">
        <v>55600</v>
      </c>
    </row>
    <row r="26" spans="1:17" x14ac:dyDescent="0.25">
      <c r="A26" t="s">
        <v>24</v>
      </c>
      <c r="B26">
        <v>15900</v>
      </c>
      <c r="C26">
        <v>17000</v>
      </c>
      <c r="D26">
        <v>17500</v>
      </c>
      <c r="E26">
        <v>17600</v>
      </c>
      <c r="F26">
        <v>18300</v>
      </c>
      <c r="G26">
        <v>19400</v>
      </c>
      <c r="H26">
        <v>19700</v>
      </c>
      <c r="I26">
        <v>20700</v>
      </c>
      <c r="J26">
        <v>21900</v>
      </c>
      <c r="K26">
        <v>23300</v>
      </c>
      <c r="L26">
        <v>23900</v>
      </c>
      <c r="M26">
        <v>26200</v>
      </c>
      <c r="N26">
        <v>28100</v>
      </c>
      <c r="O26">
        <v>29500</v>
      </c>
      <c r="P26">
        <v>31300</v>
      </c>
      <c r="Q26">
        <v>33700</v>
      </c>
    </row>
    <row r="27" spans="1:17" ht="15.75" thickBot="1" x14ac:dyDescent="0.3">
      <c r="A27" s="58" t="s">
        <v>25</v>
      </c>
      <c r="B27" s="58">
        <v>10100</v>
      </c>
      <c r="C27" s="58">
        <v>10700</v>
      </c>
      <c r="D27" s="58">
        <v>10700</v>
      </c>
      <c r="E27" s="58">
        <v>11000</v>
      </c>
      <c r="F27" s="58">
        <v>11000</v>
      </c>
      <c r="G27" s="58">
        <v>11200</v>
      </c>
      <c r="H27" s="58">
        <v>11400</v>
      </c>
      <c r="I27" s="58">
        <v>11900</v>
      </c>
      <c r="J27" s="58">
        <v>12500</v>
      </c>
      <c r="K27" s="58">
        <v>13400</v>
      </c>
      <c r="L27" s="58">
        <v>13400</v>
      </c>
      <c r="M27" s="58">
        <v>14900</v>
      </c>
      <c r="N27" s="58">
        <v>16100</v>
      </c>
      <c r="O27" s="58">
        <v>18600</v>
      </c>
      <c r="P27" s="58">
        <v>20600</v>
      </c>
      <c r="Q27" s="59" t="s">
        <v>22</v>
      </c>
    </row>
    <row r="31" spans="1:17" x14ac:dyDescent="0.25">
      <c r="A31" s="2" t="s">
        <v>549</v>
      </c>
    </row>
    <row r="32" spans="1:17" x14ac:dyDescent="0.25">
      <c r="A32" s="22" t="s">
        <v>552</v>
      </c>
    </row>
    <row r="33" spans="1:17" x14ac:dyDescent="0.25">
      <c r="A33" s="22" t="s">
        <v>551</v>
      </c>
    </row>
    <row r="35" spans="1:17" ht="15.75" thickBot="1" x14ac:dyDescent="0.3">
      <c r="A35" s="58"/>
      <c r="B35" s="58">
        <v>2010</v>
      </c>
      <c r="C35" s="58">
        <v>2011</v>
      </c>
      <c r="D35" s="58">
        <v>2012</v>
      </c>
      <c r="E35" s="58">
        <v>2013</v>
      </c>
      <c r="F35" s="58">
        <v>2014</v>
      </c>
      <c r="G35" s="58">
        <v>2015</v>
      </c>
      <c r="H35" s="58">
        <v>2016</v>
      </c>
      <c r="I35" s="58">
        <v>2017</v>
      </c>
      <c r="J35" s="58">
        <v>2018</v>
      </c>
      <c r="K35" s="58">
        <v>2019</v>
      </c>
      <c r="L35" s="58">
        <v>2020</v>
      </c>
      <c r="M35" s="58">
        <v>2021</v>
      </c>
      <c r="N35" s="58">
        <v>2022</v>
      </c>
      <c r="O35" s="58">
        <v>2023</v>
      </c>
      <c r="P35" s="58">
        <v>2024</v>
      </c>
      <c r="Q35" s="58">
        <v>2025</v>
      </c>
    </row>
    <row r="36" spans="1:17" x14ac:dyDescent="0.25">
      <c r="A36" t="s">
        <v>21</v>
      </c>
      <c r="B36">
        <v>100</v>
      </c>
      <c r="C36">
        <v>100</v>
      </c>
      <c r="D36">
        <v>100</v>
      </c>
      <c r="E36">
        <v>100</v>
      </c>
      <c r="F36">
        <v>100</v>
      </c>
      <c r="G36">
        <v>100</v>
      </c>
      <c r="H36">
        <v>100</v>
      </c>
      <c r="I36">
        <v>100</v>
      </c>
      <c r="J36">
        <v>100</v>
      </c>
      <c r="K36">
        <v>100</v>
      </c>
      <c r="L36">
        <v>100</v>
      </c>
      <c r="M36">
        <v>100</v>
      </c>
      <c r="N36">
        <v>100</v>
      </c>
      <c r="O36">
        <v>100</v>
      </c>
      <c r="P36">
        <v>100</v>
      </c>
      <c r="Q36">
        <v>100</v>
      </c>
    </row>
    <row r="37" spans="1:17" x14ac:dyDescent="0.25">
      <c r="A37" t="s">
        <v>23</v>
      </c>
      <c r="B37">
        <v>137</v>
      </c>
      <c r="C37">
        <v>135</v>
      </c>
      <c r="D37">
        <v>135</v>
      </c>
      <c r="E37">
        <v>136</v>
      </c>
      <c r="F37">
        <v>133</v>
      </c>
      <c r="G37">
        <v>132</v>
      </c>
      <c r="H37">
        <v>130</v>
      </c>
      <c r="I37">
        <v>130</v>
      </c>
      <c r="J37">
        <v>130</v>
      </c>
      <c r="K37">
        <v>128</v>
      </c>
      <c r="L37">
        <v>131</v>
      </c>
      <c r="M37">
        <v>132</v>
      </c>
      <c r="N37">
        <v>134</v>
      </c>
      <c r="O37">
        <v>131</v>
      </c>
      <c r="P37">
        <v>134</v>
      </c>
      <c r="Q37">
        <v>134</v>
      </c>
    </row>
    <row r="38" spans="1:17" x14ac:dyDescent="0.25">
      <c r="A38" t="s">
        <v>24</v>
      </c>
      <c r="B38">
        <v>63</v>
      </c>
      <c r="C38">
        <v>66</v>
      </c>
      <c r="D38">
        <v>67</v>
      </c>
      <c r="E38">
        <v>67</v>
      </c>
      <c r="F38">
        <v>68</v>
      </c>
      <c r="G38">
        <v>70</v>
      </c>
      <c r="H38">
        <v>69</v>
      </c>
      <c r="I38">
        <v>70</v>
      </c>
      <c r="J38">
        <v>72</v>
      </c>
      <c r="K38">
        <v>74</v>
      </c>
      <c r="L38">
        <v>79</v>
      </c>
      <c r="M38">
        <v>79</v>
      </c>
      <c r="N38">
        <v>78</v>
      </c>
      <c r="O38">
        <v>77</v>
      </c>
      <c r="P38">
        <v>78</v>
      </c>
      <c r="Q38">
        <v>81</v>
      </c>
    </row>
    <row r="39" spans="1:17" ht="15.75" thickBot="1" x14ac:dyDescent="0.3">
      <c r="A39" s="58" t="s">
        <v>25</v>
      </c>
      <c r="B39" s="58">
        <v>40</v>
      </c>
      <c r="C39" s="58">
        <v>41</v>
      </c>
      <c r="D39" s="58">
        <v>41</v>
      </c>
      <c r="E39" s="58">
        <v>42</v>
      </c>
      <c r="F39" s="58">
        <v>41</v>
      </c>
      <c r="G39" s="58">
        <v>40</v>
      </c>
      <c r="H39" s="58">
        <v>40</v>
      </c>
      <c r="I39" s="58">
        <v>40</v>
      </c>
      <c r="J39" s="58">
        <v>41</v>
      </c>
      <c r="K39" s="58">
        <v>42</v>
      </c>
      <c r="L39" s="58">
        <v>44</v>
      </c>
      <c r="M39" s="58">
        <v>45</v>
      </c>
      <c r="N39" s="58">
        <v>45</v>
      </c>
      <c r="O39" s="58">
        <v>48</v>
      </c>
      <c r="P39" s="58">
        <v>52</v>
      </c>
      <c r="Q39" s="59" t="s">
        <v>22</v>
      </c>
    </row>
    <row r="43" spans="1:17" x14ac:dyDescent="0.25">
      <c r="A43" s="2" t="s">
        <v>549</v>
      </c>
    </row>
    <row r="44" spans="1:17" x14ac:dyDescent="0.25">
      <c r="A44" s="22" t="s">
        <v>553</v>
      </c>
    </row>
    <row r="45" spans="1:17" x14ac:dyDescent="0.25">
      <c r="A45" s="22" t="s">
        <v>551</v>
      </c>
    </row>
    <row r="47" spans="1:17" ht="15.75" thickBot="1" x14ac:dyDescent="0.3">
      <c r="A47" s="58"/>
      <c r="B47" s="58">
        <v>2010</v>
      </c>
      <c r="C47" s="58">
        <v>2011</v>
      </c>
      <c r="D47" s="58">
        <v>2012</v>
      </c>
      <c r="E47" s="58">
        <v>2013</v>
      </c>
      <c r="F47" s="58">
        <v>2014</v>
      </c>
      <c r="G47" s="58">
        <v>2015</v>
      </c>
      <c r="H47" s="58">
        <v>2016</v>
      </c>
      <c r="I47" s="58">
        <v>2017</v>
      </c>
      <c r="J47" s="58">
        <v>2018</v>
      </c>
      <c r="K47" s="58">
        <v>2019</v>
      </c>
      <c r="L47" s="58">
        <v>2020</v>
      </c>
      <c r="M47" s="58">
        <v>2021</v>
      </c>
      <c r="N47" s="58">
        <v>2022</v>
      </c>
      <c r="O47" s="58">
        <v>2023</v>
      </c>
      <c r="P47" s="58">
        <v>2024</v>
      </c>
      <c r="Q47" s="58">
        <v>2025</v>
      </c>
    </row>
    <row r="48" spans="1:17" x14ac:dyDescent="0.25">
      <c r="A48" t="s">
        <v>21</v>
      </c>
      <c r="B48">
        <v>44.6</v>
      </c>
      <c r="C48">
        <v>44.4</v>
      </c>
      <c r="D48">
        <v>44.3</v>
      </c>
      <c r="E48">
        <v>44.4</v>
      </c>
      <c r="F48">
        <v>44.6</v>
      </c>
      <c r="G48">
        <v>45.7</v>
      </c>
      <c r="H48">
        <v>44.6</v>
      </c>
      <c r="I48">
        <v>43.2</v>
      </c>
      <c r="J48">
        <v>41.7</v>
      </c>
      <c r="K48">
        <v>39.6</v>
      </c>
      <c r="L48">
        <v>41.3</v>
      </c>
      <c r="M48">
        <v>43</v>
      </c>
      <c r="N48">
        <v>42.7</v>
      </c>
      <c r="O48">
        <v>39.700000000000003</v>
      </c>
      <c r="P48">
        <v>39.4</v>
      </c>
      <c r="Q48" s="26" t="s">
        <v>22</v>
      </c>
    </row>
    <row r="49" spans="1:17" x14ac:dyDescent="0.25">
      <c r="A49" t="s">
        <v>23</v>
      </c>
      <c r="B49" s="26" t="s">
        <v>22</v>
      </c>
      <c r="C49" s="26" t="s">
        <v>22</v>
      </c>
      <c r="D49" s="26" t="s">
        <v>22</v>
      </c>
      <c r="E49" s="26" t="s">
        <v>22</v>
      </c>
      <c r="F49" s="26" t="s">
        <v>22</v>
      </c>
      <c r="G49" s="26" t="s">
        <v>22</v>
      </c>
      <c r="H49" s="26" t="s">
        <v>22</v>
      </c>
      <c r="I49" s="26" t="s">
        <v>22</v>
      </c>
      <c r="J49" s="26" t="s">
        <v>22</v>
      </c>
      <c r="K49" s="26" t="s">
        <v>22</v>
      </c>
      <c r="L49" s="26" t="s">
        <v>22</v>
      </c>
      <c r="M49" s="26" t="s">
        <v>22</v>
      </c>
      <c r="N49" s="26" t="s">
        <v>22</v>
      </c>
      <c r="O49" s="26" t="s">
        <v>22</v>
      </c>
      <c r="P49" s="26" t="s">
        <v>22</v>
      </c>
      <c r="Q49" s="26" t="s">
        <v>22</v>
      </c>
    </row>
    <row r="50" spans="1:17" x14ac:dyDescent="0.25">
      <c r="A50" t="s">
        <v>24</v>
      </c>
      <c r="B50" s="26" t="s">
        <v>22</v>
      </c>
      <c r="C50" s="26" t="s">
        <v>22</v>
      </c>
      <c r="D50" s="26" t="s">
        <v>22</v>
      </c>
      <c r="E50" s="26" t="s">
        <v>22</v>
      </c>
      <c r="F50" s="26" t="s">
        <v>22</v>
      </c>
      <c r="G50" s="26" t="s">
        <v>22</v>
      </c>
      <c r="H50" s="26" t="s">
        <v>22</v>
      </c>
      <c r="I50" s="26" t="s">
        <v>22</v>
      </c>
      <c r="J50" s="26" t="s">
        <v>22</v>
      </c>
      <c r="K50" s="26" t="s">
        <v>22</v>
      </c>
      <c r="L50" s="26" t="s">
        <v>22</v>
      </c>
      <c r="M50" s="26" t="s">
        <v>22</v>
      </c>
      <c r="N50" s="26" t="s">
        <v>22</v>
      </c>
      <c r="O50" s="26" t="s">
        <v>22</v>
      </c>
      <c r="P50" s="26" t="s">
        <v>22</v>
      </c>
      <c r="Q50" s="26" t="s">
        <v>22</v>
      </c>
    </row>
    <row r="51" spans="1:17" ht="15.75" thickBot="1" x14ac:dyDescent="0.3">
      <c r="A51" s="58" t="s">
        <v>25</v>
      </c>
      <c r="B51" s="59" t="s">
        <v>22</v>
      </c>
      <c r="C51" s="59" t="s">
        <v>22</v>
      </c>
      <c r="D51" s="59" t="s">
        <v>22</v>
      </c>
      <c r="E51" s="59" t="s">
        <v>22</v>
      </c>
      <c r="F51" s="59" t="s">
        <v>22</v>
      </c>
      <c r="G51" s="59" t="s">
        <v>22</v>
      </c>
      <c r="H51" s="59" t="s">
        <v>22</v>
      </c>
      <c r="I51" s="59" t="s">
        <v>22</v>
      </c>
      <c r="J51" s="59" t="s">
        <v>22</v>
      </c>
      <c r="K51" s="59" t="s">
        <v>22</v>
      </c>
      <c r="L51" s="59" t="s">
        <v>22</v>
      </c>
      <c r="M51" s="59" t="s">
        <v>22</v>
      </c>
      <c r="N51" s="59" t="s">
        <v>22</v>
      </c>
      <c r="O51" s="59" t="s">
        <v>22</v>
      </c>
      <c r="P51" s="59" t="s">
        <v>22</v>
      </c>
      <c r="Q51" s="59" t="s">
        <v>22</v>
      </c>
    </row>
    <row r="53" spans="1:17" x14ac:dyDescent="0.25">
      <c r="A53" t="s">
        <v>28</v>
      </c>
    </row>
    <row r="54" spans="1:17" x14ac:dyDescent="0.25">
      <c r="A54" t="s">
        <v>554</v>
      </c>
    </row>
    <row r="56" spans="1:17" x14ac:dyDescent="0.25">
      <c r="A56" s="28" t="s">
        <v>30</v>
      </c>
    </row>
    <row r="57" spans="1:17" x14ac:dyDescent="0.25">
      <c r="A57" t="s">
        <v>31</v>
      </c>
    </row>
    <row r="59" spans="1:17" x14ac:dyDescent="0.25">
      <c r="A59" s="28" t="s">
        <v>32</v>
      </c>
    </row>
    <row r="60" spans="1:17" x14ac:dyDescent="0.25">
      <c r="A60" t="s">
        <v>109</v>
      </c>
    </row>
    <row r="65" spans="1:9" x14ac:dyDescent="0.25">
      <c r="A65" s="29" t="s">
        <v>34</v>
      </c>
    </row>
    <row r="66" spans="1:9" x14ac:dyDescent="0.25">
      <c r="A66" s="30" t="s">
        <v>555</v>
      </c>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sheetData>
  <mergeCells count="11">
    <mergeCell ref="A12:C12"/>
    <mergeCell ref="B13:C13"/>
    <mergeCell ref="B14:C14"/>
    <mergeCell ref="B15:C15"/>
    <mergeCell ref="A66:I76"/>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P42"/>
  <sheetViews>
    <sheetView workbookViewId="0">
      <selection activeCell="G1" sqref="G1"/>
    </sheetView>
  </sheetViews>
  <sheetFormatPr defaultRowHeight="15" x14ac:dyDescent="0.25"/>
  <cols>
    <col min="1" max="1" width="15.7109375" customWidth="1"/>
  </cols>
  <sheetData>
    <row r="1" spans="1:6" ht="23.25" x14ac:dyDescent="0.35">
      <c r="A1" s="57" t="s">
        <v>545</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556</v>
      </c>
      <c r="C6" s="8"/>
      <c r="D6" s="8"/>
      <c r="E6" s="8"/>
      <c r="F6" s="8"/>
    </row>
    <row r="7" spans="1:6" x14ac:dyDescent="0.25">
      <c r="A7" s="12" t="s">
        <v>4</v>
      </c>
      <c r="B7" s="9" t="s">
        <v>557</v>
      </c>
      <c r="C7" s="9"/>
      <c r="D7" s="9"/>
      <c r="E7" s="9"/>
      <c r="F7" s="9"/>
    </row>
    <row r="8" spans="1:6" x14ac:dyDescent="0.25">
      <c r="A8" s="12" t="s">
        <v>6</v>
      </c>
      <c r="B8" s="10" t="s">
        <v>558</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6" x14ac:dyDescent="0.25">
      <c r="A19" s="2" t="s">
        <v>559</v>
      </c>
    </row>
    <row r="20" spans="1:16" x14ac:dyDescent="0.25">
      <c r="A20" s="22" t="s">
        <v>135</v>
      </c>
    </row>
    <row r="22" spans="1:16" ht="15.75" thickBot="1" x14ac:dyDescent="0.3">
      <c r="A22" s="60"/>
      <c r="B22" s="60">
        <v>2010</v>
      </c>
      <c r="C22" s="60">
        <v>2011</v>
      </c>
      <c r="D22" s="60">
        <v>2012</v>
      </c>
      <c r="E22" s="60">
        <v>2013</v>
      </c>
      <c r="F22" s="60">
        <v>2014</v>
      </c>
      <c r="G22" s="60">
        <v>2015</v>
      </c>
      <c r="H22" s="60">
        <v>2016</v>
      </c>
      <c r="I22" s="60">
        <v>2017</v>
      </c>
      <c r="J22" s="60">
        <v>2018</v>
      </c>
      <c r="K22" s="60">
        <v>2019</v>
      </c>
      <c r="L22" s="60">
        <v>2020</v>
      </c>
      <c r="M22" s="60">
        <v>2021</v>
      </c>
      <c r="N22" s="60">
        <v>2022</v>
      </c>
      <c r="O22" s="60">
        <v>2023</v>
      </c>
      <c r="P22" s="60">
        <v>2024</v>
      </c>
    </row>
    <row r="23" spans="1:16" ht="15.75" thickBot="1" x14ac:dyDescent="0.3">
      <c r="A23" s="61" t="s">
        <v>21</v>
      </c>
      <c r="B23" s="61">
        <v>31</v>
      </c>
      <c r="C23" s="61">
        <v>30.9</v>
      </c>
      <c r="D23" s="61">
        <v>31.2</v>
      </c>
      <c r="E23" s="61">
        <v>31.1</v>
      </c>
      <c r="F23" s="61">
        <v>30.3</v>
      </c>
      <c r="G23" s="61">
        <v>29.1</v>
      </c>
      <c r="H23" s="61">
        <v>27.8</v>
      </c>
      <c r="I23" s="61">
        <v>27.2</v>
      </c>
      <c r="J23" s="61">
        <v>26.3</v>
      </c>
      <c r="K23" s="61">
        <v>24.4</v>
      </c>
      <c r="L23" s="61">
        <v>24.2</v>
      </c>
      <c r="M23" s="61">
        <v>22.3</v>
      </c>
      <c r="N23" s="61">
        <v>22.5</v>
      </c>
      <c r="O23" s="61">
        <v>21.8</v>
      </c>
      <c r="P23" s="61">
        <v>20.7</v>
      </c>
    </row>
    <row r="25" spans="1:16" x14ac:dyDescent="0.25">
      <c r="A25" t="s">
        <v>28</v>
      </c>
    </row>
    <row r="26" spans="1:16" x14ac:dyDescent="0.25">
      <c r="A26" t="s">
        <v>560</v>
      </c>
    </row>
    <row r="28" spans="1:16" x14ac:dyDescent="0.25">
      <c r="A28" s="28" t="s">
        <v>32</v>
      </c>
    </row>
    <row r="29" spans="1:16" x14ac:dyDescent="0.25">
      <c r="A29" t="s">
        <v>335</v>
      </c>
    </row>
    <row r="34" spans="1:9" x14ac:dyDescent="0.25">
      <c r="A34" s="29" t="s">
        <v>34</v>
      </c>
    </row>
    <row r="35" spans="1:9" x14ac:dyDescent="0.25">
      <c r="A35" s="30" t="s">
        <v>561</v>
      </c>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sheetData>
  <mergeCells count="11">
    <mergeCell ref="A12:C12"/>
    <mergeCell ref="B13:C13"/>
    <mergeCell ref="B14:C14"/>
    <mergeCell ref="B15:C15"/>
    <mergeCell ref="A35:I42"/>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243B"/>
  </sheetPr>
  <dimension ref="A1:L76"/>
  <sheetViews>
    <sheetView workbookViewId="0">
      <selection activeCell="F1" sqref="F1"/>
    </sheetView>
  </sheetViews>
  <sheetFormatPr defaultRowHeight="15" x14ac:dyDescent="0.25"/>
  <cols>
    <col min="1" max="1" width="15.7109375" customWidth="1"/>
  </cols>
  <sheetData>
    <row r="1" spans="1:6" ht="23.25" x14ac:dyDescent="0.35">
      <c r="A1" s="3" t="s">
        <v>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56</v>
      </c>
      <c r="C6" s="8"/>
      <c r="D6" s="8"/>
      <c r="E6" s="8"/>
      <c r="F6" s="8"/>
    </row>
    <row r="7" spans="1:6" x14ac:dyDescent="0.25">
      <c r="A7" s="12" t="s">
        <v>4</v>
      </c>
      <c r="B7" s="9" t="s">
        <v>57</v>
      </c>
      <c r="C7" s="9"/>
      <c r="D7" s="9"/>
      <c r="E7" s="9"/>
      <c r="F7" s="9"/>
    </row>
    <row r="8" spans="1:6" x14ac:dyDescent="0.25">
      <c r="A8" s="12" t="s">
        <v>6</v>
      </c>
      <c r="B8" s="10" t="s">
        <v>58</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2" x14ac:dyDescent="0.25">
      <c r="A19" s="2" t="s">
        <v>59</v>
      </c>
    </row>
    <row r="20" spans="1:12" x14ac:dyDescent="0.25">
      <c r="A20" s="22" t="s">
        <v>60</v>
      </c>
    </row>
    <row r="22" spans="1:12" ht="15.75" thickBot="1" x14ac:dyDescent="0.3">
      <c r="A22" s="25"/>
      <c r="B22" s="25">
        <v>2015</v>
      </c>
      <c r="C22" s="25">
        <v>2016</v>
      </c>
      <c r="D22" s="25">
        <v>2017</v>
      </c>
      <c r="E22" s="25">
        <v>2018</v>
      </c>
      <c r="F22" s="25">
        <v>2019</v>
      </c>
      <c r="G22" s="25">
        <v>2020</v>
      </c>
      <c r="H22" s="25">
        <v>2021</v>
      </c>
      <c r="I22" s="25">
        <v>2022</v>
      </c>
      <c r="J22" s="25">
        <v>2023</v>
      </c>
      <c r="K22" s="25">
        <v>2024</v>
      </c>
      <c r="L22" s="25">
        <v>2025</v>
      </c>
    </row>
    <row r="23" spans="1:12" x14ac:dyDescent="0.25">
      <c r="A23" t="s">
        <v>21</v>
      </c>
      <c r="B23">
        <v>10.1</v>
      </c>
      <c r="C23">
        <v>10</v>
      </c>
      <c r="D23">
        <v>9.1</v>
      </c>
      <c r="E23">
        <v>8.5</v>
      </c>
      <c r="F23">
        <v>8</v>
      </c>
      <c r="G23">
        <v>8.3000000000000007</v>
      </c>
      <c r="H23">
        <v>9</v>
      </c>
      <c r="I23">
        <v>8.3000000000000007</v>
      </c>
      <c r="J23">
        <v>8</v>
      </c>
      <c r="K23">
        <v>7.9</v>
      </c>
      <c r="L23" s="26" t="s">
        <v>22</v>
      </c>
    </row>
    <row r="24" spans="1:12" x14ac:dyDescent="0.25">
      <c r="A24" t="s">
        <v>23</v>
      </c>
      <c r="B24">
        <v>10</v>
      </c>
      <c r="C24">
        <v>9.5</v>
      </c>
      <c r="D24">
        <v>9.4</v>
      </c>
      <c r="E24">
        <v>8.4</v>
      </c>
      <c r="F24">
        <v>8.9</v>
      </c>
      <c r="G24">
        <v>8.6999999999999993</v>
      </c>
      <c r="H24">
        <v>8.6</v>
      </c>
      <c r="I24">
        <v>8.4</v>
      </c>
      <c r="J24">
        <v>8.1999999999999993</v>
      </c>
      <c r="K24">
        <v>8</v>
      </c>
      <c r="L24">
        <v>7.8</v>
      </c>
    </row>
    <row r="25" spans="1:12" x14ac:dyDescent="0.25">
      <c r="A25" t="s">
        <v>24</v>
      </c>
      <c r="B25">
        <v>6.9</v>
      </c>
      <c r="C25">
        <v>6.6</v>
      </c>
      <c r="D25">
        <v>5.8</v>
      </c>
      <c r="E25">
        <v>5.7</v>
      </c>
      <c r="F25">
        <v>5</v>
      </c>
      <c r="G25">
        <v>4.3</v>
      </c>
      <c r="H25">
        <v>4.2</v>
      </c>
      <c r="I25">
        <v>3.8</v>
      </c>
      <c r="J25">
        <v>3.9</v>
      </c>
      <c r="K25">
        <v>3.9</v>
      </c>
      <c r="L25">
        <v>4.0999999999999996</v>
      </c>
    </row>
    <row r="26" spans="1:12" ht="15.75" thickBot="1" x14ac:dyDescent="0.3">
      <c r="A26" s="25" t="s">
        <v>25</v>
      </c>
      <c r="B26" s="25">
        <v>20.2</v>
      </c>
      <c r="C26" s="25">
        <v>20.8</v>
      </c>
      <c r="D26" s="25">
        <v>20.3</v>
      </c>
      <c r="E26" s="25">
        <v>17.5</v>
      </c>
      <c r="F26" s="25">
        <v>17.100000000000001</v>
      </c>
      <c r="G26" s="25">
        <v>16.8</v>
      </c>
      <c r="H26" s="25">
        <v>15.7</v>
      </c>
      <c r="I26" s="25">
        <v>13.3</v>
      </c>
      <c r="J26" s="25">
        <v>12.6</v>
      </c>
      <c r="K26" s="25">
        <v>9.3000000000000007</v>
      </c>
      <c r="L26" s="27" t="s">
        <v>22</v>
      </c>
    </row>
    <row r="30" spans="1:12" x14ac:dyDescent="0.25">
      <c r="A30" s="2" t="s">
        <v>61</v>
      </c>
    </row>
    <row r="31" spans="1:12" x14ac:dyDescent="0.25">
      <c r="A31" s="22" t="s">
        <v>60</v>
      </c>
    </row>
    <row r="33" spans="1:12" ht="15.75" thickBot="1" x14ac:dyDescent="0.3">
      <c r="A33" s="25"/>
      <c r="B33" s="25">
        <v>2015</v>
      </c>
      <c r="C33" s="25">
        <v>2016</v>
      </c>
      <c r="D33" s="25">
        <v>2017</v>
      </c>
      <c r="E33" s="25">
        <v>2018</v>
      </c>
      <c r="F33" s="25">
        <v>2019</v>
      </c>
      <c r="G33" s="25">
        <v>2020</v>
      </c>
      <c r="H33" s="25">
        <v>2021</v>
      </c>
      <c r="I33" s="25">
        <v>2022</v>
      </c>
      <c r="J33" s="25">
        <v>2023</v>
      </c>
      <c r="K33" s="25">
        <v>2024</v>
      </c>
      <c r="L33" s="25">
        <v>2025</v>
      </c>
    </row>
    <row r="34" spans="1:12" x14ac:dyDescent="0.25">
      <c r="A34" t="s">
        <v>21</v>
      </c>
      <c r="B34">
        <v>33356.199999999997</v>
      </c>
      <c r="C34">
        <v>32974</v>
      </c>
      <c r="D34">
        <v>30105.3</v>
      </c>
      <c r="E34">
        <v>27970.1</v>
      </c>
      <c r="F34">
        <v>26247.200000000001</v>
      </c>
      <c r="G34">
        <v>27129.3</v>
      </c>
      <c r="H34">
        <v>29536.9</v>
      </c>
      <c r="I34">
        <v>27309</v>
      </c>
      <c r="J34">
        <v>26576.7</v>
      </c>
      <c r="K34">
        <v>26178.2</v>
      </c>
      <c r="L34" s="26" t="s">
        <v>22</v>
      </c>
    </row>
    <row r="35" spans="1:12" x14ac:dyDescent="0.25">
      <c r="A35" t="s">
        <v>23</v>
      </c>
      <c r="B35">
        <v>1269</v>
      </c>
      <c r="C35">
        <v>1188.0999999999999</v>
      </c>
      <c r="D35">
        <v>1176.3</v>
      </c>
      <c r="E35">
        <v>1062.5999999999999</v>
      </c>
      <c r="F35">
        <v>1140.3</v>
      </c>
      <c r="G35">
        <v>1112.5999999999999</v>
      </c>
      <c r="H35">
        <v>1098.2</v>
      </c>
      <c r="I35">
        <v>1079.4000000000001</v>
      </c>
      <c r="J35">
        <v>1076</v>
      </c>
      <c r="K35">
        <v>1044.8</v>
      </c>
      <c r="L35">
        <v>1016.5</v>
      </c>
    </row>
    <row r="36" spans="1:12" x14ac:dyDescent="0.25">
      <c r="A36" t="s">
        <v>24</v>
      </c>
      <c r="B36">
        <v>2006.7</v>
      </c>
      <c r="C36">
        <v>1927.3</v>
      </c>
      <c r="D36">
        <v>1691.2</v>
      </c>
      <c r="E36">
        <v>1622.1</v>
      </c>
      <c r="F36">
        <v>1395</v>
      </c>
      <c r="G36">
        <v>1192.5</v>
      </c>
      <c r="H36">
        <v>1183.8</v>
      </c>
      <c r="I36">
        <v>1050.5999999999999</v>
      </c>
      <c r="J36">
        <v>1086.3</v>
      </c>
      <c r="K36">
        <v>1080.7</v>
      </c>
      <c r="L36">
        <v>1089.8</v>
      </c>
    </row>
    <row r="37" spans="1:12" ht="15.75" thickBot="1" x14ac:dyDescent="0.3">
      <c r="A37" s="25" t="s">
        <v>25</v>
      </c>
      <c r="B37" s="25">
        <v>1049.0999999999999</v>
      </c>
      <c r="C37" s="25">
        <v>1074.7</v>
      </c>
      <c r="D37" s="25">
        <v>1039.8</v>
      </c>
      <c r="E37" s="25">
        <v>890.6</v>
      </c>
      <c r="F37" s="25">
        <v>848.1</v>
      </c>
      <c r="G37" s="25">
        <v>826.6</v>
      </c>
      <c r="H37" s="25">
        <v>770.9</v>
      </c>
      <c r="I37" s="25">
        <v>647.5</v>
      </c>
      <c r="J37" s="25">
        <v>612.29999999999995</v>
      </c>
      <c r="K37" s="25">
        <v>450</v>
      </c>
      <c r="L37" s="27" t="s">
        <v>22</v>
      </c>
    </row>
    <row r="41" spans="1:12" x14ac:dyDescent="0.25">
      <c r="A41" s="2" t="s">
        <v>59</v>
      </c>
    </row>
    <row r="42" spans="1:12" x14ac:dyDescent="0.25">
      <c r="A42" s="22" t="s">
        <v>62</v>
      </c>
    </row>
    <row r="44" spans="1:12" ht="15.75" thickBot="1" x14ac:dyDescent="0.3">
      <c r="A44" s="25"/>
      <c r="B44" s="25">
        <v>2015</v>
      </c>
      <c r="C44" s="25">
        <v>2016</v>
      </c>
      <c r="D44" s="25">
        <v>2017</v>
      </c>
      <c r="E44" s="25">
        <v>2018</v>
      </c>
      <c r="F44" s="25">
        <v>2019</v>
      </c>
      <c r="G44" s="25">
        <v>2020</v>
      </c>
      <c r="H44" s="25">
        <v>2021</v>
      </c>
      <c r="I44" s="25">
        <v>2022</v>
      </c>
      <c r="J44" s="25">
        <v>2023</v>
      </c>
      <c r="K44" s="25">
        <v>2024</v>
      </c>
      <c r="L44" s="25">
        <v>2025</v>
      </c>
    </row>
    <row r="45" spans="1:12" x14ac:dyDescent="0.25">
      <c r="A45" t="s">
        <v>21</v>
      </c>
      <c r="B45">
        <v>8.4</v>
      </c>
      <c r="C45">
        <v>8.6</v>
      </c>
      <c r="D45">
        <v>7.6</v>
      </c>
      <c r="E45">
        <v>7</v>
      </c>
      <c r="F45">
        <v>6.4</v>
      </c>
      <c r="G45">
        <v>7.6</v>
      </c>
      <c r="H45">
        <v>8.3000000000000007</v>
      </c>
      <c r="I45">
        <v>7.6</v>
      </c>
      <c r="J45">
        <v>7.5</v>
      </c>
      <c r="K45">
        <v>7.4</v>
      </c>
      <c r="L45" s="26" t="s">
        <v>22</v>
      </c>
    </row>
    <row r="46" spans="1:12" x14ac:dyDescent="0.25">
      <c r="A46" t="s">
        <v>23</v>
      </c>
      <c r="B46">
        <v>6.4</v>
      </c>
      <c r="C46">
        <v>7.8</v>
      </c>
      <c r="D46">
        <v>6.6</v>
      </c>
      <c r="E46">
        <v>5.8</v>
      </c>
      <c r="F46">
        <v>6.6</v>
      </c>
      <c r="G46">
        <v>7.2</v>
      </c>
      <c r="H46">
        <v>7</v>
      </c>
      <c r="I46">
        <v>6.7</v>
      </c>
      <c r="J46">
        <v>6.3</v>
      </c>
      <c r="K46">
        <v>6.6</v>
      </c>
      <c r="L46">
        <v>6</v>
      </c>
    </row>
    <row r="47" spans="1:12" x14ac:dyDescent="0.25">
      <c r="A47" t="s">
        <v>24</v>
      </c>
      <c r="B47">
        <v>5</v>
      </c>
      <c r="C47">
        <v>5</v>
      </c>
      <c r="D47">
        <v>4.0999999999999996</v>
      </c>
      <c r="E47">
        <v>4.3</v>
      </c>
      <c r="F47">
        <v>3.6</v>
      </c>
      <c r="G47">
        <v>3.2</v>
      </c>
      <c r="H47">
        <v>2.9</v>
      </c>
      <c r="I47">
        <v>3.1</v>
      </c>
      <c r="J47">
        <v>3.1</v>
      </c>
      <c r="K47">
        <v>3.4</v>
      </c>
      <c r="L47">
        <v>3.5</v>
      </c>
    </row>
    <row r="48" spans="1:12" ht="15.75" thickBot="1" x14ac:dyDescent="0.3">
      <c r="A48" s="25" t="s">
        <v>25</v>
      </c>
      <c r="B48" s="25">
        <v>19.8</v>
      </c>
      <c r="C48" s="25">
        <v>20.7</v>
      </c>
      <c r="D48" s="25">
        <v>19.100000000000001</v>
      </c>
      <c r="E48" s="25">
        <v>16.3</v>
      </c>
      <c r="F48" s="25">
        <v>15.6</v>
      </c>
      <c r="G48" s="25">
        <v>15.3</v>
      </c>
      <c r="H48" s="25">
        <v>13.9</v>
      </c>
      <c r="I48" s="25">
        <v>11</v>
      </c>
      <c r="J48" s="25">
        <v>10</v>
      </c>
      <c r="K48" s="25">
        <v>8.3000000000000007</v>
      </c>
      <c r="L48" s="27" t="s">
        <v>22</v>
      </c>
    </row>
    <row r="52" spans="1:12" x14ac:dyDescent="0.25">
      <c r="A52" s="2" t="s">
        <v>61</v>
      </c>
    </row>
    <row r="53" spans="1:12" x14ac:dyDescent="0.25">
      <c r="A53" s="22" t="s">
        <v>62</v>
      </c>
    </row>
    <row r="55" spans="1:12" ht="15.75" thickBot="1" x14ac:dyDescent="0.3">
      <c r="A55" s="25"/>
      <c r="B55" s="25">
        <v>2015</v>
      </c>
      <c r="C55" s="25">
        <v>2016</v>
      </c>
      <c r="D55" s="25">
        <v>2017</v>
      </c>
      <c r="E55" s="25">
        <v>2018</v>
      </c>
      <c r="F55" s="25">
        <v>2019</v>
      </c>
      <c r="G55" s="25">
        <v>2020</v>
      </c>
      <c r="H55" s="25">
        <v>2021</v>
      </c>
      <c r="I55" s="25">
        <v>2022</v>
      </c>
      <c r="J55" s="25">
        <v>2023</v>
      </c>
      <c r="K55" s="25">
        <v>2024</v>
      </c>
      <c r="L55" s="25">
        <v>2025</v>
      </c>
    </row>
    <row r="56" spans="1:12" x14ac:dyDescent="0.25">
      <c r="A56" t="s">
        <v>21</v>
      </c>
      <c r="B56">
        <v>6822.6</v>
      </c>
      <c r="C56">
        <v>7005.4</v>
      </c>
      <c r="D56">
        <v>6213.3</v>
      </c>
      <c r="E56">
        <v>5624.8</v>
      </c>
      <c r="F56">
        <v>5162.6000000000004</v>
      </c>
      <c r="G56">
        <v>6108.6</v>
      </c>
      <c r="H56">
        <v>6699.3</v>
      </c>
      <c r="I56">
        <v>6157.2</v>
      </c>
      <c r="J56">
        <v>6034.4</v>
      </c>
      <c r="K56">
        <v>5931.7</v>
      </c>
      <c r="L56" s="26" t="s">
        <v>22</v>
      </c>
    </row>
    <row r="57" spans="1:12" x14ac:dyDescent="0.25">
      <c r="A57" t="s">
        <v>23</v>
      </c>
      <c r="B57">
        <v>223.8</v>
      </c>
      <c r="C57">
        <v>266.2</v>
      </c>
      <c r="D57">
        <v>222.3</v>
      </c>
      <c r="E57">
        <v>194.7</v>
      </c>
      <c r="F57">
        <v>220.9</v>
      </c>
      <c r="G57">
        <v>240.7</v>
      </c>
      <c r="H57">
        <v>230.8</v>
      </c>
      <c r="I57">
        <v>219.1</v>
      </c>
      <c r="J57">
        <v>209.2</v>
      </c>
      <c r="K57">
        <v>217.6</v>
      </c>
      <c r="L57">
        <v>196.7</v>
      </c>
    </row>
    <row r="58" spans="1:12" x14ac:dyDescent="0.25">
      <c r="A58" t="s">
        <v>24</v>
      </c>
      <c r="B58">
        <v>341.9</v>
      </c>
      <c r="C58">
        <v>338.7</v>
      </c>
      <c r="D58">
        <v>274.5</v>
      </c>
      <c r="E58">
        <v>291</v>
      </c>
      <c r="F58">
        <v>241</v>
      </c>
      <c r="G58">
        <v>217</v>
      </c>
      <c r="H58">
        <v>202</v>
      </c>
      <c r="I58">
        <v>209.8</v>
      </c>
      <c r="J58">
        <v>211.7</v>
      </c>
      <c r="K58">
        <v>225.9</v>
      </c>
      <c r="L58">
        <v>226</v>
      </c>
    </row>
    <row r="59" spans="1:12" ht="15.75" thickBot="1" x14ac:dyDescent="0.3">
      <c r="A59" s="25" t="s">
        <v>25</v>
      </c>
      <c r="B59" s="25">
        <v>241</v>
      </c>
      <c r="C59" s="25">
        <v>255.3</v>
      </c>
      <c r="D59" s="25">
        <v>230.3</v>
      </c>
      <c r="E59" s="25">
        <v>197</v>
      </c>
      <c r="F59" s="25">
        <v>184.7</v>
      </c>
      <c r="G59" s="25">
        <v>180.2</v>
      </c>
      <c r="H59" s="25">
        <v>162.1</v>
      </c>
      <c r="I59" s="25">
        <v>126.7</v>
      </c>
      <c r="J59" s="25">
        <v>113.5</v>
      </c>
      <c r="K59" s="25">
        <v>94.1</v>
      </c>
      <c r="L59" s="27" t="s">
        <v>22</v>
      </c>
    </row>
    <row r="61" spans="1:12" x14ac:dyDescent="0.25">
      <c r="A61" t="s">
        <v>28</v>
      </c>
    </row>
    <row r="62" spans="1:12" x14ac:dyDescent="0.25">
      <c r="A62" t="s">
        <v>63</v>
      </c>
    </row>
    <row r="64" spans="1:12" x14ac:dyDescent="0.25">
      <c r="A64" s="28" t="s">
        <v>30</v>
      </c>
    </row>
    <row r="65" spans="1:9" x14ac:dyDescent="0.25">
      <c r="A65" t="s">
        <v>31</v>
      </c>
    </row>
    <row r="70" spans="1:9" x14ac:dyDescent="0.25">
      <c r="A70" s="29" t="s">
        <v>34</v>
      </c>
    </row>
    <row r="71" spans="1:9" x14ac:dyDescent="0.25">
      <c r="A71" s="30" t="s">
        <v>64</v>
      </c>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sheetData>
  <mergeCells count="11">
    <mergeCell ref="A12:C12"/>
    <mergeCell ref="B13:C13"/>
    <mergeCell ref="B14:C14"/>
    <mergeCell ref="B15:C15"/>
    <mergeCell ref="A71:I76"/>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Q49"/>
  <sheetViews>
    <sheetView workbookViewId="0">
      <selection activeCell="G1" sqref="G1"/>
    </sheetView>
  </sheetViews>
  <sheetFormatPr defaultRowHeight="15" x14ac:dyDescent="0.25"/>
  <cols>
    <col min="1" max="1" width="15.7109375" customWidth="1"/>
  </cols>
  <sheetData>
    <row r="1" spans="1:5" ht="23.25" x14ac:dyDescent="0.35">
      <c r="A1" s="57" t="s">
        <v>545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562</v>
      </c>
      <c r="C6" s="8"/>
      <c r="D6" s="8"/>
      <c r="E6" s="8"/>
    </row>
    <row r="7" spans="1:5" x14ac:dyDescent="0.25">
      <c r="A7" s="12" t="s">
        <v>4</v>
      </c>
      <c r="B7" s="9" t="s">
        <v>563</v>
      </c>
      <c r="C7" s="9"/>
      <c r="D7" s="9"/>
      <c r="E7" s="9"/>
    </row>
    <row r="8" spans="1:5" x14ac:dyDescent="0.25">
      <c r="A8" s="12" t="s">
        <v>6</v>
      </c>
      <c r="B8" s="10" t="s">
        <v>564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7" x14ac:dyDescent="0.25">
      <c r="A19" s="2" t="s">
        <v>565</v>
      </c>
    </row>
    <row r="20" spans="1:17" x14ac:dyDescent="0.25">
      <c r="A20" s="22" t="s">
        <v>566</v>
      </c>
    </row>
    <row r="21" spans="1:17" x14ac:dyDescent="0.25">
      <c r="A21" s="22" t="s">
        <v>42</v>
      </c>
    </row>
    <row r="23" spans="1:17" ht="15.75" thickBot="1" x14ac:dyDescent="0.3">
      <c r="A23" s="58"/>
      <c r="B23" s="58">
        <v>2010</v>
      </c>
      <c r="C23" s="58">
        <v>2011</v>
      </c>
      <c r="D23" s="58">
        <v>2012</v>
      </c>
      <c r="E23" s="58">
        <v>2013</v>
      </c>
      <c r="F23" s="58">
        <v>2014</v>
      </c>
      <c r="G23" s="58">
        <v>2015</v>
      </c>
      <c r="H23" s="58">
        <v>2016</v>
      </c>
      <c r="I23" s="58">
        <v>2017</v>
      </c>
      <c r="J23" s="58">
        <v>2018</v>
      </c>
      <c r="K23" s="58">
        <v>2019</v>
      </c>
      <c r="L23" s="58">
        <v>2020</v>
      </c>
      <c r="M23" s="58">
        <v>2021</v>
      </c>
      <c r="N23" s="58">
        <v>2022</v>
      </c>
      <c r="O23" s="58">
        <v>2023</v>
      </c>
      <c r="P23" s="58">
        <v>2024</v>
      </c>
      <c r="Q23" s="58">
        <v>2025</v>
      </c>
    </row>
    <row r="24" spans="1:17" x14ac:dyDescent="0.25">
      <c r="A24" t="s">
        <v>21</v>
      </c>
      <c r="B24">
        <v>23.1</v>
      </c>
      <c r="C24">
        <v>23.2</v>
      </c>
      <c r="D24">
        <v>23.8</v>
      </c>
      <c r="E24">
        <v>24.4</v>
      </c>
      <c r="F24">
        <v>25.3</v>
      </c>
      <c r="G24">
        <v>25.4</v>
      </c>
      <c r="H24">
        <v>25.4</v>
      </c>
      <c r="I24">
        <v>24.7</v>
      </c>
      <c r="J24">
        <v>24.5</v>
      </c>
      <c r="K24">
        <v>24.6</v>
      </c>
      <c r="L24">
        <v>24.6</v>
      </c>
      <c r="M24">
        <v>24.4</v>
      </c>
      <c r="N24">
        <v>23.3</v>
      </c>
      <c r="O24">
        <v>23.1</v>
      </c>
      <c r="P24">
        <v>22.7</v>
      </c>
      <c r="Q24" s="26" t="s">
        <v>22</v>
      </c>
    </row>
    <row r="25" spans="1:17" x14ac:dyDescent="0.25">
      <c r="A25" t="s">
        <v>23</v>
      </c>
      <c r="B25">
        <v>16.2</v>
      </c>
      <c r="C25">
        <v>15.5</v>
      </c>
      <c r="D25">
        <v>17.3</v>
      </c>
      <c r="E25">
        <v>16.5</v>
      </c>
      <c r="F25">
        <v>16.899999999999999</v>
      </c>
      <c r="G25">
        <v>16.8</v>
      </c>
      <c r="H25">
        <v>17.3</v>
      </c>
      <c r="I25">
        <v>17.8</v>
      </c>
      <c r="J25">
        <v>18.3</v>
      </c>
      <c r="K25">
        <v>17.100000000000001</v>
      </c>
      <c r="L25">
        <v>17.600000000000001</v>
      </c>
      <c r="M25">
        <v>19</v>
      </c>
      <c r="N25">
        <v>19.2</v>
      </c>
      <c r="O25">
        <v>17.399999999999999</v>
      </c>
      <c r="P25">
        <v>17.3</v>
      </c>
      <c r="Q25">
        <v>16</v>
      </c>
    </row>
    <row r="26" spans="1:17" x14ac:dyDescent="0.25">
      <c r="A26" t="s">
        <v>24</v>
      </c>
      <c r="B26">
        <v>22.2</v>
      </c>
      <c r="C26">
        <v>21.4</v>
      </c>
      <c r="D26">
        <v>22.2</v>
      </c>
      <c r="E26">
        <v>22.6</v>
      </c>
      <c r="F26">
        <v>23.2</v>
      </c>
      <c r="G26">
        <v>22.3</v>
      </c>
      <c r="H26">
        <v>24.4</v>
      </c>
      <c r="I26">
        <v>23.6</v>
      </c>
      <c r="J26">
        <v>23.3</v>
      </c>
      <c r="K26">
        <v>22</v>
      </c>
      <c r="L26">
        <v>21</v>
      </c>
      <c r="M26">
        <v>19.7</v>
      </c>
      <c r="N26">
        <v>20.7</v>
      </c>
      <c r="O26">
        <v>20.5</v>
      </c>
      <c r="P26">
        <v>21</v>
      </c>
      <c r="Q26">
        <v>19.7</v>
      </c>
    </row>
    <row r="27" spans="1:17" ht="15.75" thickBot="1" x14ac:dyDescent="0.3">
      <c r="A27" s="58" t="s">
        <v>25</v>
      </c>
      <c r="B27" s="59" t="s">
        <v>22</v>
      </c>
      <c r="C27" s="59" t="s">
        <v>22</v>
      </c>
      <c r="D27" s="59" t="s">
        <v>22</v>
      </c>
      <c r="E27" s="58">
        <v>36.6</v>
      </c>
      <c r="F27" s="58">
        <v>39.299999999999997</v>
      </c>
      <c r="G27" s="58">
        <v>37.5</v>
      </c>
      <c r="H27" s="58">
        <v>39.4</v>
      </c>
      <c r="I27" s="58">
        <v>38.799999999999997</v>
      </c>
      <c r="J27" s="58">
        <v>37.4</v>
      </c>
      <c r="K27" s="58">
        <v>32.9</v>
      </c>
      <c r="L27" s="58">
        <v>28.7</v>
      </c>
      <c r="M27" s="58">
        <v>29.8</v>
      </c>
      <c r="N27" s="58">
        <v>25.7</v>
      </c>
      <c r="O27" s="58">
        <v>28.6</v>
      </c>
      <c r="P27" s="58">
        <v>29.1</v>
      </c>
      <c r="Q27" s="59" t="s">
        <v>22</v>
      </c>
    </row>
    <row r="29" spans="1:17" x14ac:dyDescent="0.25">
      <c r="A29" t="s">
        <v>28</v>
      </c>
    </row>
    <row r="30" spans="1:17" x14ac:dyDescent="0.25">
      <c r="A30" t="s">
        <v>567</v>
      </c>
    </row>
    <row r="32" spans="1:17" x14ac:dyDescent="0.25">
      <c r="A32" s="28" t="s">
        <v>30</v>
      </c>
    </row>
    <row r="33" spans="1:9" x14ac:dyDescent="0.25">
      <c r="A33" t="s">
        <v>31</v>
      </c>
    </row>
    <row r="35" spans="1:9" x14ac:dyDescent="0.25">
      <c r="A35" s="28" t="s">
        <v>32</v>
      </c>
    </row>
    <row r="36" spans="1:9" x14ac:dyDescent="0.25">
      <c r="A36" t="s">
        <v>45</v>
      </c>
    </row>
    <row r="37" spans="1:9" x14ac:dyDescent="0.25">
      <c r="A37" t="s">
        <v>33</v>
      </c>
    </row>
    <row r="42" spans="1:9" x14ac:dyDescent="0.25">
      <c r="A42" s="29" t="s">
        <v>34</v>
      </c>
    </row>
    <row r="43" spans="1:9" x14ac:dyDescent="0.25">
      <c r="A43" s="30" t="s">
        <v>568</v>
      </c>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row r="47" spans="1:9" x14ac:dyDescent="0.25">
      <c r="A47" s="16"/>
      <c r="B47" s="16"/>
      <c r="C47" s="16"/>
      <c r="D47" s="16"/>
      <c r="E47" s="16"/>
      <c r="F47" s="16"/>
      <c r="G47" s="16"/>
      <c r="H47" s="16"/>
      <c r="I47" s="16"/>
    </row>
    <row r="48" spans="1:9" x14ac:dyDescent="0.25">
      <c r="A48" s="16"/>
      <c r="B48" s="16"/>
      <c r="C48" s="16"/>
      <c r="D48" s="16"/>
      <c r="E48" s="16"/>
      <c r="F48" s="16"/>
      <c r="G48" s="16"/>
      <c r="H48" s="16"/>
      <c r="I48" s="16"/>
    </row>
    <row r="49" spans="1:9" x14ac:dyDescent="0.25">
      <c r="A49" s="16"/>
      <c r="B49" s="16"/>
      <c r="C49" s="16"/>
      <c r="D49" s="16"/>
      <c r="E49" s="16"/>
      <c r="F49" s="16"/>
      <c r="G49" s="16"/>
      <c r="H49" s="16"/>
      <c r="I49" s="16"/>
    </row>
  </sheetData>
  <mergeCells count="11">
    <mergeCell ref="A12:C12"/>
    <mergeCell ref="B13:C13"/>
    <mergeCell ref="B14:C14"/>
    <mergeCell ref="B15:C15"/>
    <mergeCell ref="A43:I4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Q45"/>
  <sheetViews>
    <sheetView workbookViewId="0">
      <selection activeCell="G1" sqref="G1"/>
    </sheetView>
  </sheetViews>
  <sheetFormatPr defaultRowHeight="15" x14ac:dyDescent="0.25"/>
  <cols>
    <col min="1" max="1" width="15.7109375" customWidth="1"/>
  </cols>
  <sheetData>
    <row r="1" spans="1:4" ht="23.25" x14ac:dyDescent="0.35">
      <c r="A1" s="57" t="s">
        <v>545</v>
      </c>
    </row>
    <row r="2" spans="1:4" x14ac:dyDescent="0.25">
      <c r="A2" s="4" t="str">
        <f>HYPERLINK("#CONTENTS!A1", "CONTENTS")</f>
        <v>CONTENTS</v>
      </c>
    </row>
    <row r="5" spans="1:4" x14ac:dyDescent="0.25">
      <c r="A5" s="5" t="s">
        <v>1</v>
      </c>
      <c r="B5" s="6"/>
      <c r="C5" s="6"/>
      <c r="D5" s="7"/>
    </row>
    <row r="6" spans="1:4" x14ac:dyDescent="0.25">
      <c r="A6" s="20" t="s">
        <v>2</v>
      </c>
      <c r="B6" s="17" t="s">
        <v>569</v>
      </c>
      <c r="C6" s="17"/>
      <c r="D6" s="17"/>
    </row>
    <row r="7" spans="1:4" x14ac:dyDescent="0.25">
      <c r="A7" s="12" t="s">
        <v>4</v>
      </c>
      <c r="B7" s="9" t="s">
        <v>570</v>
      </c>
      <c r="C7" s="9"/>
      <c r="D7" s="9"/>
    </row>
    <row r="8" spans="1:4" x14ac:dyDescent="0.25">
      <c r="A8" s="12" t="s">
        <v>6</v>
      </c>
      <c r="B8" s="10" t="s">
        <v>571</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14</v>
      </c>
      <c r="C13" s="17"/>
    </row>
    <row r="14" spans="1:4" x14ac:dyDescent="0.25">
      <c r="A14" s="12" t="s">
        <v>15</v>
      </c>
      <c r="B14" s="31" t="s">
        <v>39</v>
      </c>
      <c r="C14" s="31"/>
    </row>
    <row r="15" spans="1:4" x14ac:dyDescent="0.25">
      <c r="A15" s="13" t="s">
        <v>17</v>
      </c>
      <c r="B15" s="19" t="s">
        <v>39</v>
      </c>
      <c r="C15" s="19"/>
    </row>
    <row r="19" spans="1:17" x14ac:dyDescent="0.25">
      <c r="A19" s="2" t="s">
        <v>572</v>
      </c>
    </row>
    <row r="20" spans="1:17" x14ac:dyDescent="0.25">
      <c r="A20" s="22" t="s">
        <v>51</v>
      </c>
    </row>
    <row r="22" spans="1:17" ht="15.75" thickBot="1" x14ac:dyDescent="0.3">
      <c r="A22" s="58"/>
      <c r="B22" s="58">
        <v>2010</v>
      </c>
      <c r="C22" s="58">
        <v>2011</v>
      </c>
      <c r="D22" s="58">
        <v>2012</v>
      </c>
      <c r="E22" s="58">
        <v>2013</v>
      </c>
      <c r="F22" s="58">
        <v>2014</v>
      </c>
      <c r="G22" s="58">
        <v>2015</v>
      </c>
      <c r="H22" s="58">
        <v>2016</v>
      </c>
      <c r="I22" s="58">
        <v>2017</v>
      </c>
      <c r="J22" s="58">
        <v>2018</v>
      </c>
      <c r="K22" s="58">
        <v>2019</v>
      </c>
      <c r="L22" s="58">
        <v>2020</v>
      </c>
      <c r="M22" s="58">
        <v>2021</v>
      </c>
      <c r="N22" s="58">
        <v>2022</v>
      </c>
      <c r="O22" s="58">
        <v>2023</v>
      </c>
      <c r="P22" s="58">
        <v>2024</v>
      </c>
      <c r="Q22" s="58">
        <v>2025</v>
      </c>
    </row>
    <row r="23" spans="1:17" x14ac:dyDescent="0.25">
      <c r="A23" t="s">
        <v>21</v>
      </c>
      <c r="B23">
        <v>4.8899999999999997</v>
      </c>
      <c r="C23">
        <v>4.99</v>
      </c>
      <c r="D23">
        <v>4.9800000000000004</v>
      </c>
      <c r="E23">
        <v>5.05</v>
      </c>
      <c r="F23">
        <v>5.22</v>
      </c>
      <c r="G23">
        <v>5.22</v>
      </c>
      <c r="H23">
        <v>5.16</v>
      </c>
      <c r="I23">
        <v>5.03</v>
      </c>
      <c r="J23">
        <v>5.05</v>
      </c>
      <c r="K23">
        <v>4.99</v>
      </c>
      <c r="L23">
        <v>4.8899999999999997</v>
      </c>
      <c r="M23">
        <v>4.9800000000000004</v>
      </c>
      <c r="N23">
        <v>4.74</v>
      </c>
      <c r="O23">
        <v>4.72</v>
      </c>
      <c r="P23">
        <v>4.66</v>
      </c>
      <c r="Q23" s="26" t="s">
        <v>22</v>
      </c>
    </row>
    <row r="24" spans="1:17" x14ac:dyDescent="0.25">
      <c r="A24" t="s">
        <v>23</v>
      </c>
      <c r="B24">
        <v>3.65</v>
      </c>
      <c r="C24">
        <v>3.75</v>
      </c>
      <c r="D24">
        <v>3.61</v>
      </c>
      <c r="E24">
        <v>3.58</v>
      </c>
      <c r="F24">
        <v>3.83</v>
      </c>
      <c r="G24">
        <v>3.82</v>
      </c>
      <c r="H24">
        <v>3.93</v>
      </c>
      <c r="I24">
        <v>3.99</v>
      </c>
      <c r="J24">
        <v>4.05</v>
      </c>
      <c r="K24">
        <v>3.94</v>
      </c>
      <c r="L24">
        <v>4.1500000000000004</v>
      </c>
      <c r="M24">
        <v>3.88</v>
      </c>
      <c r="N24">
        <v>3.94</v>
      </c>
      <c r="O24">
        <v>3.87</v>
      </c>
      <c r="P24">
        <v>3.72</v>
      </c>
      <c r="Q24">
        <v>3.76</v>
      </c>
    </row>
    <row r="25" spans="1:17" x14ac:dyDescent="0.25">
      <c r="A25" t="s">
        <v>24</v>
      </c>
      <c r="B25">
        <v>4.9800000000000004</v>
      </c>
      <c r="C25">
        <v>4.95</v>
      </c>
      <c r="D25">
        <v>4.92</v>
      </c>
      <c r="E25">
        <v>4.88</v>
      </c>
      <c r="F25">
        <v>4.91</v>
      </c>
      <c r="G25">
        <v>4.92</v>
      </c>
      <c r="H25">
        <v>4.76</v>
      </c>
      <c r="I25">
        <v>4.5599999999999996</v>
      </c>
      <c r="J25">
        <v>4.25</v>
      </c>
      <c r="K25">
        <v>4.37</v>
      </c>
      <c r="L25">
        <v>4.07</v>
      </c>
      <c r="M25">
        <v>4.03</v>
      </c>
      <c r="N25">
        <v>3.91</v>
      </c>
      <c r="O25">
        <v>4.0599999999999996</v>
      </c>
      <c r="P25">
        <v>3.85</v>
      </c>
      <c r="Q25">
        <v>3.63</v>
      </c>
    </row>
    <row r="26" spans="1:17" ht="15.75" thickBot="1" x14ac:dyDescent="0.3">
      <c r="A26" s="58" t="s">
        <v>25</v>
      </c>
      <c r="B26" s="59" t="s">
        <v>22</v>
      </c>
      <c r="C26" s="59" t="s">
        <v>22</v>
      </c>
      <c r="D26" s="59" t="s">
        <v>22</v>
      </c>
      <c r="E26" s="58">
        <v>8.59</v>
      </c>
      <c r="F26" s="58">
        <v>9.41</v>
      </c>
      <c r="G26" s="58">
        <v>10.7</v>
      </c>
      <c r="H26" s="58">
        <v>11.02</v>
      </c>
      <c r="I26" s="58">
        <v>9.3800000000000008</v>
      </c>
      <c r="J26" s="58">
        <v>8.58</v>
      </c>
      <c r="K26" s="58">
        <v>6.48</v>
      </c>
      <c r="L26" s="58">
        <v>6.29</v>
      </c>
      <c r="M26" s="58">
        <v>6.01</v>
      </c>
      <c r="N26" s="58">
        <v>5.7</v>
      </c>
      <c r="O26" s="58">
        <v>5.55</v>
      </c>
      <c r="P26" s="58">
        <v>5.57</v>
      </c>
      <c r="Q26" s="59" t="s">
        <v>22</v>
      </c>
    </row>
    <row r="28" spans="1:17" x14ac:dyDescent="0.25">
      <c r="A28" t="s">
        <v>28</v>
      </c>
    </row>
    <row r="29" spans="1:17" x14ac:dyDescent="0.25">
      <c r="A29" t="s">
        <v>573</v>
      </c>
    </row>
    <row r="31" spans="1:17" x14ac:dyDescent="0.25">
      <c r="A31" s="28" t="s">
        <v>30</v>
      </c>
    </row>
    <row r="32" spans="1:17" x14ac:dyDescent="0.25">
      <c r="A32" t="s">
        <v>31</v>
      </c>
    </row>
    <row r="34" spans="1:9" x14ac:dyDescent="0.25">
      <c r="A34" s="28" t="s">
        <v>32</v>
      </c>
    </row>
    <row r="35" spans="1:9" x14ac:dyDescent="0.25">
      <c r="A35" t="s">
        <v>45</v>
      </c>
    </row>
    <row r="36" spans="1:9" x14ac:dyDescent="0.25">
      <c r="A36" t="s">
        <v>33</v>
      </c>
    </row>
    <row r="41" spans="1:9" x14ac:dyDescent="0.25">
      <c r="A41" s="29" t="s">
        <v>34</v>
      </c>
    </row>
    <row r="42" spans="1:9" x14ac:dyDescent="0.25">
      <c r="A42" s="30" t="s">
        <v>574</v>
      </c>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sheetData>
  <mergeCells count="11">
    <mergeCell ref="A12:C12"/>
    <mergeCell ref="B13:C13"/>
    <mergeCell ref="B14:C14"/>
    <mergeCell ref="B15:C15"/>
    <mergeCell ref="A42:I45"/>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Q43"/>
  <sheetViews>
    <sheetView workbookViewId="0">
      <selection activeCell="G1" sqref="G1"/>
    </sheetView>
  </sheetViews>
  <sheetFormatPr defaultRowHeight="15" x14ac:dyDescent="0.25"/>
  <cols>
    <col min="1" max="1" width="15.7109375" customWidth="1"/>
  </cols>
  <sheetData>
    <row r="1" spans="1:5" ht="23.25" x14ac:dyDescent="0.35">
      <c r="A1" s="57" t="s">
        <v>545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575</v>
      </c>
      <c r="C6" s="8"/>
      <c r="D6" s="8"/>
      <c r="E6" s="8"/>
    </row>
    <row r="7" spans="1:5" x14ac:dyDescent="0.25">
      <c r="A7" s="12" t="s">
        <v>4</v>
      </c>
      <c r="B7" s="9" t="s">
        <v>576</v>
      </c>
      <c r="C7" s="9"/>
      <c r="D7" s="9"/>
      <c r="E7" s="9"/>
    </row>
    <row r="8" spans="1:5" x14ac:dyDescent="0.25">
      <c r="A8" s="12" t="s">
        <v>6</v>
      </c>
      <c r="B8" s="10" t="s">
        <v>577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578</v>
      </c>
    </row>
    <row r="20" spans="1:17" x14ac:dyDescent="0.25">
      <c r="A20" s="22" t="s">
        <v>579</v>
      </c>
    </row>
    <row r="22" spans="1:17" ht="15.75" thickBot="1" x14ac:dyDescent="0.3">
      <c r="A22" s="58"/>
      <c r="B22" s="58">
        <v>2010</v>
      </c>
      <c r="C22" s="58">
        <v>2011</v>
      </c>
      <c r="D22" s="58">
        <v>2012</v>
      </c>
      <c r="E22" s="58">
        <v>2013</v>
      </c>
      <c r="F22" s="58">
        <v>2014</v>
      </c>
      <c r="G22" s="58">
        <v>2015</v>
      </c>
      <c r="H22" s="58">
        <v>2016</v>
      </c>
      <c r="I22" s="58">
        <v>2017</v>
      </c>
      <c r="J22" s="58">
        <v>2018</v>
      </c>
      <c r="K22" s="58">
        <v>2019</v>
      </c>
      <c r="L22" s="58">
        <v>2020</v>
      </c>
      <c r="M22" s="58">
        <v>2021</v>
      </c>
      <c r="N22" s="58">
        <v>2022</v>
      </c>
      <c r="O22" s="58">
        <v>2023</v>
      </c>
      <c r="P22" s="58">
        <v>2024</v>
      </c>
      <c r="Q22" s="58">
        <v>2025</v>
      </c>
    </row>
    <row r="23" spans="1:17" x14ac:dyDescent="0.25">
      <c r="A23" t="s">
        <v>21</v>
      </c>
      <c r="B23">
        <v>21.4</v>
      </c>
      <c r="C23">
        <v>21.2</v>
      </c>
      <c r="D23">
        <v>21.2</v>
      </c>
      <c r="E23">
        <v>21.2</v>
      </c>
      <c r="F23">
        <v>20.9</v>
      </c>
      <c r="G23">
        <v>20.9</v>
      </c>
      <c r="H23">
        <v>21</v>
      </c>
      <c r="I23">
        <v>21.2</v>
      </c>
      <c r="J23">
        <v>21.2</v>
      </c>
      <c r="K23">
        <v>21.4</v>
      </c>
      <c r="L23">
        <v>21.4</v>
      </c>
      <c r="M23">
        <v>21.3</v>
      </c>
      <c r="N23">
        <v>21.6</v>
      </c>
      <c r="O23">
        <v>21.7</v>
      </c>
      <c r="P23">
        <v>21.8</v>
      </c>
      <c r="Q23" s="26" t="s">
        <v>22</v>
      </c>
    </row>
    <row r="24" spans="1:17" x14ac:dyDescent="0.25">
      <c r="A24" t="s">
        <v>23</v>
      </c>
      <c r="B24">
        <v>24.2</v>
      </c>
      <c r="C24">
        <v>24</v>
      </c>
      <c r="D24">
        <v>24.4</v>
      </c>
      <c r="E24">
        <v>24.4</v>
      </c>
      <c r="F24">
        <v>23.8</v>
      </c>
      <c r="G24">
        <v>23.7</v>
      </c>
      <c r="H24">
        <v>23.3</v>
      </c>
      <c r="I24">
        <v>23.2</v>
      </c>
      <c r="J24">
        <v>23.1</v>
      </c>
      <c r="K24">
        <v>23.4</v>
      </c>
      <c r="L24">
        <v>22.9</v>
      </c>
      <c r="M24">
        <v>23.4</v>
      </c>
      <c r="N24">
        <v>23.2</v>
      </c>
      <c r="O24">
        <v>23.5</v>
      </c>
      <c r="P24">
        <v>23.9</v>
      </c>
      <c r="Q24">
        <v>23.9</v>
      </c>
    </row>
    <row r="25" spans="1:17" x14ac:dyDescent="0.25">
      <c r="A25" t="s">
        <v>24</v>
      </c>
      <c r="B25">
        <v>20.9</v>
      </c>
      <c r="C25">
        <v>20.9</v>
      </c>
      <c r="D25">
        <v>20.9</v>
      </c>
      <c r="E25">
        <v>21.1</v>
      </c>
      <c r="F25">
        <v>21</v>
      </c>
      <c r="G25">
        <v>21.1</v>
      </c>
      <c r="H25">
        <v>21.3</v>
      </c>
      <c r="I25">
        <v>22.1</v>
      </c>
      <c r="J25">
        <v>22.6</v>
      </c>
      <c r="K25">
        <v>22.3</v>
      </c>
      <c r="L25">
        <v>22.9</v>
      </c>
      <c r="M25">
        <v>23.1</v>
      </c>
      <c r="N25">
        <v>23.5</v>
      </c>
      <c r="O25">
        <v>23.2</v>
      </c>
      <c r="P25">
        <v>23.6</v>
      </c>
      <c r="Q25">
        <v>24.3</v>
      </c>
    </row>
    <row r="26" spans="1:17" ht="15.75" thickBot="1" x14ac:dyDescent="0.3">
      <c r="A26" s="58" t="s">
        <v>25</v>
      </c>
      <c r="B26" s="59" t="s">
        <v>22</v>
      </c>
      <c r="C26" s="59" t="s">
        <v>22</v>
      </c>
      <c r="D26" s="59" t="s">
        <v>22</v>
      </c>
      <c r="E26" s="58">
        <v>16.5</v>
      </c>
      <c r="F26" s="58">
        <v>16.100000000000001</v>
      </c>
      <c r="G26" s="58">
        <v>15.1</v>
      </c>
      <c r="H26" s="58">
        <v>14.8</v>
      </c>
      <c r="I26" s="58">
        <v>16.3</v>
      </c>
      <c r="J26" s="58">
        <v>17.3</v>
      </c>
      <c r="K26" s="58">
        <v>18.600000000000001</v>
      </c>
      <c r="L26" s="58">
        <v>19.100000000000001</v>
      </c>
      <c r="M26" s="58">
        <v>19.399999999999999</v>
      </c>
      <c r="N26" s="58">
        <v>20</v>
      </c>
      <c r="O26" s="58">
        <v>20.100000000000001</v>
      </c>
      <c r="P26" s="58">
        <v>20.100000000000001</v>
      </c>
      <c r="Q26" s="59" t="s">
        <v>22</v>
      </c>
    </row>
    <row r="28" spans="1:17" x14ac:dyDescent="0.25">
      <c r="A28" t="s">
        <v>28</v>
      </c>
    </row>
    <row r="29" spans="1:17" x14ac:dyDescent="0.25">
      <c r="A29" t="s">
        <v>580</v>
      </c>
    </row>
    <row r="31" spans="1:17" x14ac:dyDescent="0.25">
      <c r="A31" s="28" t="s">
        <v>30</v>
      </c>
    </row>
    <row r="32" spans="1:17" x14ac:dyDescent="0.25">
      <c r="A32" t="s">
        <v>31</v>
      </c>
    </row>
    <row r="34" spans="1:9" x14ac:dyDescent="0.25">
      <c r="A34" s="28" t="s">
        <v>32</v>
      </c>
    </row>
    <row r="35" spans="1:9" x14ac:dyDescent="0.25">
      <c r="A35" t="s">
        <v>45</v>
      </c>
    </row>
    <row r="36" spans="1:9" x14ac:dyDescent="0.25">
      <c r="A36" t="s">
        <v>33</v>
      </c>
    </row>
    <row r="41" spans="1:9" x14ac:dyDescent="0.25">
      <c r="A41" s="29" t="s">
        <v>34</v>
      </c>
    </row>
    <row r="42" spans="1:9" x14ac:dyDescent="0.25">
      <c r="A42" s="30" t="s">
        <v>581</v>
      </c>
      <c r="B42" s="16"/>
      <c r="C42" s="16"/>
      <c r="D42" s="16"/>
      <c r="E42" s="16"/>
      <c r="F42" s="16"/>
      <c r="G42" s="16"/>
      <c r="H42" s="16"/>
      <c r="I42" s="16"/>
    </row>
    <row r="43" spans="1:9" x14ac:dyDescent="0.25">
      <c r="A43" s="16"/>
      <c r="B43" s="16"/>
      <c r="C43" s="16"/>
      <c r="D43" s="16"/>
      <c r="E43" s="16"/>
      <c r="F43" s="16"/>
      <c r="G43" s="16"/>
      <c r="H43" s="16"/>
      <c r="I43" s="16"/>
    </row>
  </sheetData>
  <mergeCells count="11">
    <mergeCell ref="A12:C12"/>
    <mergeCell ref="B13:C13"/>
    <mergeCell ref="B14:C14"/>
    <mergeCell ref="B15:C15"/>
    <mergeCell ref="A42:I43"/>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1367"/>
  </sheetPr>
  <dimension ref="A1:P57"/>
  <sheetViews>
    <sheetView workbookViewId="0">
      <selection activeCell="G1" sqref="G1"/>
    </sheetView>
  </sheetViews>
  <sheetFormatPr defaultRowHeight="15" x14ac:dyDescent="0.25"/>
  <cols>
    <col min="1" max="1" width="15.7109375" customWidth="1"/>
  </cols>
  <sheetData>
    <row r="1" spans="1:5" ht="23.25" x14ac:dyDescent="0.35">
      <c r="A1" s="57" t="s">
        <v>545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582</v>
      </c>
      <c r="C6" s="8"/>
      <c r="D6" s="8"/>
      <c r="E6" s="8"/>
    </row>
    <row r="7" spans="1:5" x14ac:dyDescent="0.25">
      <c r="A7" s="12" t="s">
        <v>4</v>
      </c>
      <c r="B7" s="9" t="s">
        <v>583</v>
      </c>
      <c r="C7" s="9"/>
      <c r="D7" s="9"/>
      <c r="E7" s="9"/>
    </row>
    <row r="8" spans="1:5" x14ac:dyDescent="0.25">
      <c r="A8" s="12" t="s">
        <v>6</v>
      </c>
      <c r="B8" s="10" t="s">
        <v>584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585</v>
      </c>
      <c r="C13" s="17"/>
    </row>
    <row r="14" spans="1:5" x14ac:dyDescent="0.25">
      <c r="A14" s="12" t="s">
        <v>15</v>
      </c>
      <c r="B14" s="31" t="s">
        <v>39</v>
      </c>
      <c r="C14" s="31"/>
    </row>
    <row r="15" spans="1:5" x14ac:dyDescent="0.25">
      <c r="A15" s="13" t="s">
        <v>17</v>
      </c>
      <c r="B15" s="19" t="s">
        <v>39</v>
      </c>
      <c r="C15" s="19"/>
    </row>
    <row r="19" spans="1:16" x14ac:dyDescent="0.25">
      <c r="A19" s="2" t="s">
        <v>586</v>
      </c>
    </row>
    <row r="20" spans="1:16" x14ac:dyDescent="0.25">
      <c r="A20" s="32" t="s">
        <v>587</v>
      </c>
    </row>
    <row r="22" spans="1:16" ht="15.75" thickBot="1" x14ac:dyDescent="0.3">
      <c r="A22" s="58"/>
      <c r="B22" s="58">
        <v>2010</v>
      </c>
      <c r="C22" s="58">
        <v>2011</v>
      </c>
      <c r="D22" s="58">
        <v>2012</v>
      </c>
      <c r="E22" s="58">
        <v>2013</v>
      </c>
      <c r="F22" s="58">
        <v>2014</v>
      </c>
      <c r="G22" s="58">
        <v>2015</v>
      </c>
      <c r="H22" s="58">
        <v>2016</v>
      </c>
      <c r="I22" s="58">
        <v>2017</v>
      </c>
      <c r="J22" s="58">
        <v>2018</v>
      </c>
      <c r="K22" s="58">
        <v>2019</v>
      </c>
      <c r="L22" s="58">
        <v>2020</v>
      </c>
      <c r="M22" s="58">
        <v>2021</v>
      </c>
      <c r="N22" s="58">
        <v>2022</v>
      </c>
      <c r="O22" s="58">
        <v>2023</v>
      </c>
      <c r="P22" s="58">
        <v>2024</v>
      </c>
    </row>
    <row r="23" spans="1:16" x14ac:dyDescent="0.25">
      <c r="A23" t="s">
        <v>21</v>
      </c>
      <c r="B23" s="26" t="s">
        <v>22</v>
      </c>
      <c r="C23" s="26" t="s">
        <v>22</v>
      </c>
      <c r="D23" s="26" t="s">
        <v>22</v>
      </c>
      <c r="E23" s="26" t="s">
        <v>22</v>
      </c>
      <c r="F23">
        <v>1199</v>
      </c>
      <c r="G23">
        <v>2744</v>
      </c>
      <c r="H23">
        <v>2626</v>
      </c>
      <c r="I23">
        <v>1394</v>
      </c>
      <c r="J23">
        <v>1266</v>
      </c>
      <c r="K23">
        <v>1408</v>
      </c>
      <c r="L23">
        <v>930</v>
      </c>
      <c r="M23">
        <v>1202</v>
      </c>
      <c r="N23">
        <v>1955</v>
      </c>
      <c r="O23">
        <v>2340</v>
      </c>
      <c r="P23">
        <v>2030</v>
      </c>
    </row>
    <row r="24" spans="1:16" x14ac:dyDescent="0.25">
      <c r="A24" t="s">
        <v>23</v>
      </c>
      <c r="B24">
        <v>800</v>
      </c>
      <c r="C24">
        <v>693</v>
      </c>
      <c r="D24">
        <v>577</v>
      </c>
      <c r="E24">
        <v>584</v>
      </c>
      <c r="F24">
        <v>1291</v>
      </c>
      <c r="G24">
        <v>2540</v>
      </c>
      <c r="H24">
        <v>1132</v>
      </c>
      <c r="I24">
        <v>939</v>
      </c>
      <c r="J24">
        <v>1188</v>
      </c>
      <c r="K24">
        <v>1296</v>
      </c>
      <c r="L24">
        <v>783</v>
      </c>
      <c r="M24">
        <v>1410</v>
      </c>
      <c r="N24">
        <v>2006</v>
      </c>
      <c r="O24">
        <v>2144</v>
      </c>
      <c r="P24">
        <v>1779</v>
      </c>
    </row>
    <row r="25" spans="1:16" ht="15.75" thickBot="1" x14ac:dyDescent="0.3">
      <c r="A25" s="58" t="s">
        <v>24</v>
      </c>
      <c r="B25" s="58">
        <v>114</v>
      </c>
      <c r="C25" s="58">
        <v>131</v>
      </c>
      <c r="D25" s="58">
        <v>241</v>
      </c>
      <c r="E25" s="58">
        <v>367</v>
      </c>
      <c r="F25" s="58">
        <v>148</v>
      </c>
      <c r="G25" s="58">
        <v>270</v>
      </c>
      <c r="H25" s="58">
        <v>258</v>
      </c>
      <c r="I25" s="58">
        <v>79</v>
      </c>
      <c r="J25" s="58">
        <v>63</v>
      </c>
      <c r="K25" s="58">
        <v>73</v>
      </c>
      <c r="L25" s="58">
        <v>40</v>
      </c>
      <c r="M25" s="58">
        <v>169</v>
      </c>
      <c r="N25" s="58">
        <v>209</v>
      </c>
      <c r="O25" s="58">
        <v>210</v>
      </c>
      <c r="P25" s="58">
        <v>394</v>
      </c>
    </row>
    <row r="29" spans="1:16" x14ac:dyDescent="0.25">
      <c r="A29" s="2" t="s">
        <v>586</v>
      </c>
    </row>
    <row r="30" spans="1:16" x14ac:dyDescent="0.25">
      <c r="A30" s="32" t="s">
        <v>588</v>
      </c>
    </row>
    <row r="32" spans="1:16" ht="15.75" thickBot="1" x14ac:dyDescent="0.3">
      <c r="A32" s="58"/>
      <c r="B32" s="58">
        <v>2010</v>
      </c>
      <c r="C32" s="58">
        <v>2011</v>
      </c>
      <c r="D32" s="58">
        <v>2012</v>
      </c>
      <c r="E32" s="58">
        <v>2013</v>
      </c>
      <c r="F32" s="58">
        <v>2014</v>
      </c>
      <c r="G32" s="58">
        <v>2015</v>
      </c>
      <c r="H32" s="58">
        <v>2016</v>
      </c>
      <c r="I32" s="58">
        <v>2017</v>
      </c>
      <c r="J32" s="58">
        <v>2018</v>
      </c>
      <c r="K32" s="58">
        <v>2019</v>
      </c>
      <c r="L32" s="58">
        <v>2020</v>
      </c>
      <c r="M32" s="58">
        <v>2021</v>
      </c>
      <c r="N32" s="58">
        <v>2022</v>
      </c>
      <c r="O32" s="58">
        <v>2023</v>
      </c>
      <c r="P32" s="58">
        <v>2024</v>
      </c>
    </row>
    <row r="33" spans="1:16" x14ac:dyDescent="0.25">
      <c r="A33" t="s">
        <v>21</v>
      </c>
      <c r="B33" s="26" t="s">
        <v>22</v>
      </c>
      <c r="C33" s="26" t="s">
        <v>22</v>
      </c>
      <c r="D33">
        <v>188</v>
      </c>
      <c r="E33">
        <v>224</v>
      </c>
      <c r="F33">
        <v>355</v>
      </c>
      <c r="G33">
        <v>662</v>
      </c>
      <c r="H33">
        <v>1492</v>
      </c>
      <c r="I33">
        <v>963</v>
      </c>
      <c r="J33">
        <v>465</v>
      </c>
      <c r="K33">
        <v>463</v>
      </c>
      <c r="L33">
        <v>477</v>
      </c>
      <c r="M33">
        <v>455</v>
      </c>
      <c r="N33">
        <v>698</v>
      </c>
      <c r="O33">
        <v>799</v>
      </c>
      <c r="P33">
        <v>863</v>
      </c>
    </row>
    <row r="34" spans="1:16" x14ac:dyDescent="0.25">
      <c r="A34" t="s">
        <v>23</v>
      </c>
      <c r="B34">
        <v>482</v>
      </c>
      <c r="C34">
        <v>409</v>
      </c>
      <c r="D34">
        <v>329</v>
      </c>
      <c r="E34">
        <v>355</v>
      </c>
      <c r="F34">
        <v>744</v>
      </c>
      <c r="G34">
        <v>971</v>
      </c>
      <c r="H34">
        <v>1222</v>
      </c>
      <c r="I34">
        <v>456</v>
      </c>
      <c r="J34">
        <v>210</v>
      </c>
      <c r="K34">
        <v>279</v>
      </c>
      <c r="L34">
        <v>494</v>
      </c>
      <c r="M34">
        <v>688</v>
      </c>
      <c r="N34">
        <v>858</v>
      </c>
      <c r="O34">
        <v>810</v>
      </c>
      <c r="P34">
        <v>889</v>
      </c>
    </row>
    <row r="35" spans="1:16" ht="15.75" thickBot="1" x14ac:dyDescent="0.3">
      <c r="A35" s="58" t="s">
        <v>24</v>
      </c>
      <c r="B35" s="58">
        <v>13</v>
      </c>
      <c r="C35" s="58">
        <v>12</v>
      </c>
      <c r="D35" s="58">
        <v>14</v>
      </c>
      <c r="E35" s="58">
        <v>18</v>
      </c>
      <c r="F35" s="58">
        <v>19</v>
      </c>
      <c r="G35" s="58">
        <v>17</v>
      </c>
      <c r="H35" s="58">
        <v>8</v>
      </c>
      <c r="I35" s="58">
        <v>13</v>
      </c>
      <c r="J35" s="58">
        <v>10</v>
      </c>
      <c r="K35" s="58">
        <v>7</v>
      </c>
      <c r="L35" s="58">
        <v>10</v>
      </c>
      <c r="M35" s="58">
        <v>58</v>
      </c>
      <c r="N35" s="58">
        <v>105</v>
      </c>
      <c r="O35" s="58">
        <v>126</v>
      </c>
      <c r="P35" s="58">
        <v>192</v>
      </c>
    </row>
    <row r="37" spans="1:16" x14ac:dyDescent="0.25">
      <c r="A37" t="s">
        <v>28</v>
      </c>
    </row>
    <row r="38" spans="1:16" x14ac:dyDescent="0.25">
      <c r="A38" t="s">
        <v>589</v>
      </c>
    </row>
    <row r="40" spans="1:16" x14ac:dyDescent="0.25">
      <c r="A40" s="28" t="s">
        <v>30</v>
      </c>
    </row>
    <row r="41" spans="1:16" x14ac:dyDescent="0.25">
      <c r="A41" t="s">
        <v>31</v>
      </c>
    </row>
    <row r="43" spans="1:16" x14ac:dyDescent="0.25">
      <c r="A43" s="28" t="s">
        <v>32</v>
      </c>
    </row>
    <row r="44" spans="1:16" x14ac:dyDescent="0.25">
      <c r="A44" t="s">
        <v>45</v>
      </c>
    </row>
    <row r="49" spans="1:9" x14ac:dyDescent="0.25">
      <c r="A49" s="29" t="s">
        <v>34</v>
      </c>
    </row>
    <row r="50" spans="1:9" x14ac:dyDescent="0.25">
      <c r="A50" s="30" t="s">
        <v>590</v>
      </c>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sheetData>
  <mergeCells count="11">
    <mergeCell ref="A12:C12"/>
    <mergeCell ref="B13:C13"/>
    <mergeCell ref="B14:C14"/>
    <mergeCell ref="B15:C15"/>
    <mergeCell ref="A50:I5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9D24"/>
  </sheetPr>
  <dimension ref="A1:M68"/>
  <sheetViews>
    <sheetView workbookViewId="0">
      <selection activeCell="I1" sqref="I1"/>
    </sheetView>
  </sheetViews>
  <sheetFormatPr defaultRowHeight="15" x14ac:dyDescent="0.25"/>
  <cols>
    <col min="1" max="1" width="15.7109375" customWidth="1"/>
  </cols>
  <sheetData>
    <row r="1" spans="1:5" ht="23.25" x14ac:dyDescent="0.35">
      <c r="A1" s="62" t="s">
        <v>591</v>
      </c>
    </row>
    <row r="2" spans="1:5" x14ac:dyDescent="0.25">
      <c r="A2" s="4" t="str">
        <f>HYPERLINK("#CONTENTS!A1", "CONTENTS")</f>
        <v>CONTENTS</v>
      </c>
    </row>
    <row r="5" spans="1:5" x14ac:dyDescent="0.25">
      <c r="A5" s="5" t="s">
        <v>1</v>
      </c>
      <c r="B5" s="6"/>
      <c r="C5" s="6"/>
      <c r="D5" s="6"/>
      <c r="E5" s="7"/>
    </row>
    <row r="6" spans="1:5" ht="30" customHeight="1" x14ac:dyDescent="0.25">
      <c r="A6" s="11" t="s">
        <v>2</v>
      </c>
      <c r="B6" s="8" t="s">
        <v>592</v>
      </c>
      <c r="C6" s="8"/>
      <c r="D6" s="8"/>
      <c r="E6" s="8"/>
    </row>
    <row r="7" spans="1:5" x14ac:dyDescent="0.25">
      <c r="A7" s="12" t="s">
        <v>4</v>
      </c>
      <c r="B7" s="9" t="s">
        <v>593</v>
      </c>
      <c r="C7" s="9"/>
      <c r="D7" s="9"/>
      <c r="E7" s="9"/>
    </row>
    <row r="8" spans="1:5" x14ac:dyDescent="0.25">
      <c r="A8" s="12" t="s">
        <v>6</v>
      </c>
      <c r="B8" s="10" t="s">
        <v>594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3" x14ac:dyDescent="0.25">
      <c r="A19" s="2" t="s">
        <v>595</v>
      </c>
    </row>
    <row r="20" spans="1:13" x14ac:dyDescent="0.25">
      <c r="A20" s="32" t="s">
        <v>596</v>
      </c>
    </row>
    <row r="22" spans="1:13" ht="15.75" thickBot="1" x14ac:dyDescent="0.3">
      <c r="A22" s="63"/>
      <c r="B22" s="63">
        <v>2010</v>
      </c>
      <c r="C22" s="63">
        <v>2011</v>
      </c>
      <c r="D22" s="63">
        <v>2012</v>
      </c>
      <c r="E22" s="63">
        <v>2013</v>
      </c>
      <c r="F22" s="63">
        <v>2014</v>
      </c>
      <c r="G22" s="63">
        <v>2015</v>
      </c>
      <c r="H22" s="63">
        <v>2016</v>
      </c>
      <c r="I22" s="63">
        <v>2017</v>
      </c>
      <c r="J22" s="63">
        <v>2018</v>
      </c>
      <c r="K22" s="63">
        <v>2019</v>
      </c>
      <c r="L22" s="63">
        <v>2020</v>
      </c>
      <c r="M22" s="63">
        <v>2023</v>
      </c>
    </row>
    <row r="23" spans="1:13" x14ac:dyDescent="0.25">
      <c r="A23" t="s">
        <v>21</v>
      </c>
      <c r="B23">
        <v>6.1</v>
      </c>
      <c r="C23">
        <v>5.8</v>
      </c>
      <c r="D23">
        <v>5.5</v>
      </c>
      <c r="E23">
        <v>5.5</v>
      </c>
      <c r="F23">
        <v>5.4</v>
      </c>
      <c r="G23">
        <v>5.3</v>
      </c>
      <c r="H23">
        <v>5.0999999999999996</v>
      </c>
      <c r="I23">
        <v>4.5</v>
      </c>
      <c r="J23">
        <v>4.3</v>
      </c>
      <c r="K23">
        <v>4</v>
      </c>
      <c r="L23">
        <v>4</v>
      </c>
      <c r="M23">
        <v>4</v>
      </c>
    </row>
    <row r="24" spans="1:13" x14ac:dyDescent="0.25">
      <c r="A24" t="s">
        <v>23</v>
      </c>
      <c r="B24">
        <v>0.5</v>
      </c>
      <c r="C24">
        <v>0.5</v>
      </c>
      <c r="D24">
        <v>0.9</v>
      </c>
      <c r="E24">
        <v>0.8</v>
      </c>
      <c r="F24">
        <v>0.6</v>
      </c>
      <c r="G24">
        <v>1</v>
      </c>
      <c r="H24">
        <v>1.4</v>
      </c>
      <c r="I24">
        <v>1</v>
      </c>
      <c r="J24">
        <v>1.3</v>
      </c>
      <c r="K24">
        <v>1.5</v>
      </c>
      <c r="L24">
        <v>1.5</v>
      </c>
      <c r="M24">
        <v>1.3</v>
      </c>
    </row>
    <row r="25" spans="1:13" x14ac:dyDescent="0.25">
      <c r="A25" t="s">
        <v>24</v>
      </c>
      <c r="B25">
        <v>13.3</v>
      </c>
      <c r="C25">
        <v>11.4</v>
      </c>
      <c r="D25">
        <v>10.5</v>
      </c>
      <c r="E25">
        <v>10.1</v>
      </c>
      <c r="F25">
        <v>9.1</v>
      </c>
      <c r="G25">
        <v>9.8000000000000007</v>
      </c>
      <c r="H25">
        <v>9.4</v>
      </c>
      <c r="I25">
        <v>9.8000000000000007</v>
      </c>
      <c r="J25">
        <v>8.6</v>
      </c>
      <c r="K25">
        <v>7.9</v>
      </c>
      <c r="L25" s="26" t="s">
        <v>22</v>
      </c>
      <c r="M25">
        <v>4.5999999999999996</v>
      </c>
    </row>
    <row r="26" spans="1:13" ht="15.75" thickBot="1" x14ac:dyDescent="0.3">
      <c r="A26" s="63" t="s">
        <v>25</v>
      </c>
      <c r="B26" s="64" t="s">
        <v>22</v>
      </c>
      <c r="C26" s="64" t="s">
        <v>22</v>
      </c>
      <c r="D26" s="64" t="s">
        <v>22</v>
      </c>
      <c r="E26" s="63">
        <v>16.399999999999999</v>
      </c>
      <c r="F26" s="63">
        <v>17.5</v>
      </c>
      <c r="G26" s="63">
        <v>16.600000000000001</v>
      </c>
      <c r="H26" s="63">
        <v>15.7</v>
      </c>
      <c r="I26" s="63">
        <v>15.2</v>
      </c>
      <c r="J26" s="63">
        <v>11.8</v>
      </c>
      <c r="K26" s="63">
        <v>13.5</v>
      </c>
      <c r="L26" s="63">
        <v>8.9</v>
      </c>
      <c r="M26" s="63">
        <v>7.4</v>
      </c>
    </row>
    <row r="30" spans="1:13" x14ac:dyDescent="0.25">
      <c r="A30" s="2" t="s">
        <v>595</v>
      </c>
    </row>
    <row r="31" spans="1:13" x14ac:dyDescent="0.25">
      <c r="A31" s="32" t="s">
        <v>597</v>
      </c>
    </row>
    <row r="33" spans="1:13" ht="15.75" thickBot="1" x14ac:dyDescent="0.3">
      <c r="A33" s="63"/>
      <c r="B33" s="63">
        <v>2010</v>
      </c>
      <c r="C33" s="63">
        <v>2011</v>
      </c>
      <c r="D33" s="63">
        <v>2012</v>
      </c>
      <c r="E33" s="63">
        <v>2013</v>
      </c>
      <c r="F33" s="63">
        <v>2014</v>
      </c>
      <c r="G33" s="63">
        <v>2015</v>
      </c>
      <c r="H33" s="63">
        <v>2016</v>
      </c>
      <c r="I33" s="63">
        <v>2017</v>
      </c>
      <c r="J33" s="63">
        <v>2018</v>
      </c>
      <c r="K33" s="63">
        <v>2019</v>
      </c>
      <c r="L33" s="63">
        <v>2020</v>
      </c>
      <c r="M33" s="63">
        <v>2023</v>
      </c>
    </row>
    <row r="34" spans="1:13" x14ac:dyDescent="0.25">
      <c r="A34" t="s">
        <v>21</v>
      </c>
      <c r="B34">
        <v>14.4</v>
      </c>
      <c r="C34">
        <v>14.3</v>
      </c>
      <c r="D34">
        <v>13.7</v>
      </c>
      <c r="E34">
        <v>13.8</v>
      </c>
      <c r="F34">
        <v>13.8</v>
      </c>
      <c r="G34">
        <v>13.3</v>
      </c>
      <c r="H34">
        <v>12.8</v>
      </c>
      <c r="I34">
        <v>10.1</v>
      </c>
      <c r="J34">
        <v>10.5</v>
      </c>
      <c r="K34">
        <v>9.6</v>
      </c>
      <c r="L34">
        <v>10.199999999999999</v>
      </c>
      <c r="M34">
        <v>9.9</v>
      </c>
    </row>
    <row r="35" spans="1:13" x14ac:dyDescent="0.25">
      <c r="A35" t="s">
        <v>23</v>
      </c>
      <c r="B35">
        <v>1.2</v>
      </c>
      <c r="C35">
        <v>0.7</v>
      </c>
      <c r="D35">
        <v>2.5</v>
      </c>
      <c r="E35">
        <v>5.6</v>
      </c>
      <c r="F35">
        <v>2.2999999999999998</v>
      </c>
      <c r="G35">
        <v>4.9000000000000004</v>
      </c>
      <c r="H35">
        <v>4.3</v>
      </c>
      <c r="I35">
        <v>4.3</v>
      </c>
      <c r="J35">
        <v>3.5</v>
      </c>
      <c r="K35">
        <v>4.4000000000000004</v>
      </c>
      <c r="L35">
        <v>5.6</v>
      </c>
      <c r="M35">
        <v>5.4</v>
      </c>
    </row>
    <row r="36" spans="1:13" x14ac:dyDescent="0.25">
      <c r="A36" t="s">
        <v>24</v>
      </c>
      <c r="B36">
        <v>28</v>
      </c>
      <c r="C36">
        <v>23.8</v>
      </c>
      <c r="D36">
        <v>22.9</v>
      </c>
      <c r="E36">
        <v>20.8</v>
      </c>
      <c r="F36">
        <v>19.899999999999999</v>
      </c>
      <c r="G36">
        <v>19.8</v>
      </c>
      <c r="H36">
        <v>19.7</v>
      </c>
      <c r="I36">
        <v>16</v>
      </c>
      <c r="J36">
        <v>15.8</v>
      </c>
      <c r="K36">
        <v>13</v>
      </c>
      <c r="L36" s="26" t="s">
        <v>22</v>
      </c>
      <c r="M36">
        <v>8</v>
      </c>
    </row>
    <row r="37" spans="1:13" ht="15.75" thickBot="1" x14ac:dyDescent="0.3">
      <c r="A37" s="63" t="s">
        <v>25</v>
      </c>
      <c r="B37" s="64" t="s">
        <v>22</v>
      </c>
      <c r="C37" s="64" t="s">
        <v>22</v>
      </c>
      <c r="D37" s="64" t="s">
        <v>22</v>
      </c>
      <c r="E37" s="63">
        <v>27.3</v>
      </c>
      <c r="F37" s="63">
        <v>25.6</v>
      </c>
      <c r="G37" s="63">
        <v>25.4</v>
      </c>
      <c r="H37" s="63">
        <v>25.2</v>
      </c>
      <c r="I37" s="63">
        <v>25.1</v>
      </c>
      <c r="J37" s="63">
        <v>22.5</v>
      </c>
      <c r="K37" s="63">
        <v>23.1</v>
      </c>
      <c r="L37" s="63">
        <v>18.600000000000001</v>
      </c>
      <c r="M37" s="63">
        <v>13.8</v>
      </c>
    </row>
    <row r="41" spans="1:13" x14ac:dyDescent="0.25">
      <c r="A41" s="2" t="s">
        <v>595</v>
      </c>
    </row>
    <row r="42" spans="1:13" x14ac:dyDescent="0.25">
      <c r="A42" s="32" t="s">
        <v>598</v>
      </c>
    </row>
    <row r="44" spans="1:13" ht="15.75" thickBot="1" x14ac:dyDescent="0.3">
      <c r="A44" s="63"/>
      <c r="B44" s="63">
        <v>2010</v>
      </c>
      <c r="C44" s="63">
        <v>2011</v>
      </c>
      <c r="D44" s="63">
        <v>2012</v>
      </c>
      <c r="E44" s="63">
        <v>2013</v>
      </c>
      <c r="F44" s="63">
        <v>2014</v>
      </c>
      <c r="G44" s="63">
        <v>2015</v>
      </c>
      <c r="H44" s="63">
        <v>2016</v>
      </c>
      <c r="I44" s="63">
        <v>2017</v>
      </c>
      <c r="J44" s="63">
        <v>2018</v>
      </c>
      <c r="K44" s="63">
        <v>2019</v>
      </c>
      <c r="L44" s="63">
        <v>2020</v>
      </c>
      <c r="M44" s="63">
        <v>2023</v>
      </c>
    </row>
    <row r="45" spans="1:13" x14ac:dyDescent="0.25">
      <c r="A45" t="s">
        <v>21</v>
      </c>
      <c r="B45">
        <v>4.4000000000000004</v>
      </c>
      <c r="C45">
        <v>4.0999999999999996</v>
      </c>
      <c r="D45">
        <v>3.8</v>
      </c>
      <c r="E45">
        <v>3.8</v>
      </c>
      <c r="F45">
        <v>3.6</v>
      </c>
      <c r="G45">
        <v>3.7</v>
      </c>
      <c r="H45">
        <v>3.5</v>
      </c>
      <c r="I45">
        <v>3.4</v>
      </c>
      <c r="J45">
        <v>3</v>
      </c>
      <c r="K45">
        <v>2.9</v>
      </c>
      <c r="L45">
        <v>2.8</v>
      </c>
      <c r="M45">
        <v>2.8</v>
      </c>
    </row>
    <row r="46" spans="1:13" x14ac:dyDescent="0.25">
      <c r="A46" t="s">
        <v>23</v>
      </c>
      <c r="B46">
        <v>0.4</v>
      </c>
      <c r="C46">
        <v>0.4</v>
      </c>
      <c r="D46">
        <v>0.7</v>
      </c>
      <c r="E46">
        <v>0.3</v>
      </c>
      <c r="F46">
        <v>0.4</v>
      </c>
      <c r="G46">
        <v>0.5</v>
      </c>
      <c r="H46">
        <v>0.9</v>
      </c>
      <c r="I46">
        <v>0.6</v>
      </c>
      <c r="J46">
        <v>0.9</v>
      </c>
      <c r="K46">
        <v>1</v>
      </c>
      <c r="L46">
        <v>0.9</v>
      </c>
      <c r="M46">
        <v>0.8</v>
      </c>
    </row>
    <row r="47" spans="1:13" x14ac:dyDescent="0.25">
      <c r="A47" t="s">
        <v>24</v>
      </c>
      <c r="B47">
        <v>10.199999999999999</v>
      </c>
      <c r="C47">
        <v>8.6999999999999993</v>
      </c>
      <c r="D47">
        <v>7.9</v>
      </c>
      <c r="E47">
        <v>7.9</v>
      </c>
      <c r="F47">
        <v>6.9</v>
      </c>
      <c r="G47">
        <v>7.6</v>
      </c>
      <c r="H47">
        <v>7.3</v>
      </c>
      <c r="I47">
        <v>8.6999999999999993</v>
      </c>
      <c r="J47">
        <v>7.3</v>
      </c>
      <c r="K47">
        <v>7</v>
      </c>
      <c r="L47" s="26" t="s">
        <v>22</v>
      </c>
      <c r="M47">
        <v>4.0999999999999996</v>
      </c>
    </row>
    <row r="48" spans="1:13" ht="15.75" thickBot="1" x14ac:dyDescent="0.3">
      <c r="A48" s="63" t="s">
        <v>25</v>
      </c>
      <c r="B48" s="64" t="s">
        <v>22</v>
      </c>
      <c r="C48" s="64" t="s">
        <v>22</v>
      </c>
      <c r="D48" s="64" t="s">
        <v>22</v>
      </c>
      <c r="E48" s="63">
        <v>12.8</v>
      </c>
      <c r="F48" s="63">
        <v>14.7</v>
      </c>
      <c r="G48" s="63">
        <v>13.4</v>
      </c>
      <c r="H48" s="63">
        <v>12.4</v>
      </c>
      <c r="I48" s="63">
        <v>11.8</v>
      </c>
      <c r="J48" s="63">
        <v>8.4</v>
      </c>
      <c r="K48" s="63">
        <v>10.7</v>
      </c>
      <c r="L48" s="63">
        <v>6</v>
      </c>
      <c r="M48" s="63">
        <v>5.8</v>
      </c>
    </row>
    <row r="50" spans="1:9" x14ac:dyDescent="0.25">
      <c r="A50" t="s">
        <v>28</v>
      </c>
    </row>
    <row r="51" spans="1:9" x14ac:dyDescent="0.25">
      <c r="A51" t="s">
        <v>599</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600</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sheetData>
  <mergeCells count="11">
    <mergeCell ref="A12:C12"/>
    <mergeCell ref="B13:C13"/>
    <mergeCell ref="B14:C14"/>
    <mergeCell ref="B15:C15"/>
    <mergeCell ref="A64:I68"/>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9D24"/>
  </sheetPr>
  <dimension ref="A1:M71"/>
  <sheetViews>
    <sheetView workbookViewId="0">
      <selection activeCell="I1" sqref="I1"/>
    </sheetView>
  </sheetViews>
  <sheetFormatPr defaultRowHeight="15" x14ac:dyDescent="0.25"/>
  <cols>
    <col min="1" max="1" width="15.7109375" customWidth="1"/>
  </cols>
  <sheetData>
    <row r="1" spans="1:6" ht="23.25" x14ac:dyDescent="0.35">
      <c r="A1" s="62" t="s">
        <v>591</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601</v>
      </c>
      <c r="C6" s="8"/>
      <c r="D6" s="8"/>
      <c r="E6" s="8"/>
      <c r="F6" s="8"/>
    </row>
    <row r="7" spans="1:6" x14ac:dyDescent="0.25">
      <c r="A7" s="12" t="s">
        <v>4</v>
      </c>
      <c r="B7" s="9" t="s">
        <v>602</v>
      </c>
      <c r="C7" s="9"/>
      <c r="D7" s="9"/>
      <c r="E7" s="9"/>
      <c r="F7" s="9"/>
    </row>
    <row r="8" spans="1:6" x14ac:dyDescent="0.25">
      <c r="A8" s="12" t="s">
        <v>6</v>
      </c>
      <c r="B8" s="10" t="s">
        <v>603</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3" x14ac:dyDescent="0.25">
      <c r="A19" s="2" t="s">
        <v>604</v>
      </c>
    </row>
    <row r="20" spans="1:13" x14ac:dyDescent="0.25">
      <c r="A20" s="32" t="s">
        <v>420</v>
      </c>
    </row>
    <row r="22" spans="1:13" ht="15.75" thickBot="1" x14ac:dyDescent="0.3">
      <c r="A22" s="63"/>
      <c r="B22" s="63">
        <v>2010</v>
      </c>
      <c r="C22" s="63">
        <v>2011</v>
      </c>
      <c r="D22" s="63">
        <v>2012</v>
      </c>
      <c r="E22" s="63">
        <v>2013</v>
      </c>
      <c r="F22" s="63">
        <v>2014</v>
      </c>
      <c r="G22" s="63">
        <v>2015</v>
      </c>
      <c r="H22" s="63">
        <v>2016</v>
      </c>
      <c r="I22" s="63">
        <v>2017</v>
      </c>
      <c r="J22" s="63">
        <v>2018</v>
      </c>
      <c r="K22" s="63">
        <v>2019</v>
      </c>
      <c r="L22" s="63">
        <v>2020</v>
      </c>
      <c r="M22" s="63">
        <v>2023</v>
      </c>
    </row>
    <row r="23" spans="1:13" x14ac:dyDescent="0.25">
      <c r="A23" t="s">
        <v>21</v>
      </c>
      <c r="B23">
        <v>20.6</v>
      </c>
      <c r="C23">
        <v>19.7</v>
      </c>
      <c r="D23">
        <v>18.899999999999999</v>
      </c>
      <c r="E23">
        <v>19.100000000000001</v>
      </c>
      <c r="F23">
        <v>18.5</v>
      </c>
      <c r="G23">
        <v>18.3</v>
      </c>
      <c r="H23">
        <v>18.100000000000001</v>
      </c>
      <c r="I23">
        <v>17.5</v>
      </c>
      <c r="J23">
        <v>18.2</v>
      </c>
      <c r="K23">
        <v>17.3</v>
      </c>
      <c r="L23">
        <v>17.600000000000001</v>
      </c>
      <c r="M23">
        <v>18.100000000000001</v>
      </c>
    </row>
    <row r="24" spans="1:13" x14ac:dyDescent="0.25">
      <c r="A24" t="s">
        <v>23</v>
      </c>
      <c r="B24">
        <v>23.6</v>
      </c>
      <c r="C24">
        <v>23.6</v>
      </c>
      <c r="D24">
        <v>24.2</v>
      </c>
      <c r="E24">
        <v>24.1</v>
      </c>
      <c r="F24">
        <v>25</v>
      </c>
      <c r="G24">
        <v>24.7</v>
      </c>
      <c r="H24">
        <v>24.9</v>
      </c>
      <c r="I24">
        <v>25.6</v>
      </c>
      <c r="J24">
        <v>27.1</v>
      </c>
      <c r="K24">
        <v>26.6</v>
      </c>
      <c r="L24">
        <v>25.5</v>
      </c>
      <c r="M24">
        <v>28.2</v>
      </c>
    </row>
    <row r="25" spans="1:13" x14ac:dyDescent="0.25">
      <c r="A25" t="s">
        <v>24</v>
      </c>
      <c r="B25">
        <v>16.2</v>
      </c>
      <c r="C25">
        <v>14.5</v>
      </c>
      <c r="D25">
        <v>14.2</v>
      </c>
      <c r="E25">
        <v>14</v>
      </c>
      <c r="F25">
        <v>13.4</v>
      </c>
      <c r="G25">
        <v>12.4</v>
      </c>
      <c r="H25">
        <v>13</v>
      </c>
      <c r="I25">
        <v>12.4</v>
      </c>
      <c r="J25">
        <v>13.8</v>
      </c>
      <c r="K25">
        <v>12.6</v>
      </c>
      <c r="L25" s="26" t="s">
        <v>22</v>
      </c>
      <c r="M25">
        <v>9.3000000000000007</v>
      </c>
    </row>
    <row r="26" spans="1:13" ht="15.75" thickBot="1" x14ac:dyDescent="0.3">
      <c r="A26" s="63" t="s">
        <v>25</v>
      </c>
      <c r="B26" s="64" t="s">
        <v>22</v>
      </c>
      <c r="C26" s="64" t="s">
        <v>22</v>
      </c>
      <c r="D26" s="64" t="s">
        <v>22</v>
      </c>
      <c r="E26" s="63">
        <v>12.7</v>
      </c>
      <c r="F26" s="63">
        <v>12.4</v>
      </c>
      <c r="G26" s="63">
        <v>13.1</v>
      </c>
      <c r="H26" s="63">
        <v>12.2</v>
      </c>
      <c r="I26" s="63">
        <v>10.1</v>
      </c>
      <c r="J26" s="63">
        <v>11.7</v>
      </c>
      <c r="K26" s="63">
        <v>11.2</v>
      </c>
      <c r="L26" s="63">
        <v>9.6999999999999993</v>
      </c>
      <c r="M26" s="63">
        <v>11.2</v>
      </c>
    </row>
    <row r="30" spans="1:13" x14ac:dyDescent="0.25">
      <c r="A30" s="2" t="s">
        <v>604</v>
      </c>
    </row>
    <row r="31" spans="1:13" x14ac:dyDescent="0.25">
      <c r="A31" s="32" t="s">
        <v>421</v>
      </c>
    </row>
    <row r="33" spans="1:13" ht="15.75" thickBot="1" x14ac:dyDescent="0.3">
      <c r="A33" s="63"/>
      <c r="B33" s="63">
        <v>2010</v>
      </c>
      <c r="C33" s="63">
        <v>2011</v>
      </c>
      <c r="D33" s="63">
        <v>2012</v>
      </c>
      <c r="E33" s="63">
        <v>2013</v>
      </c>
      <c r="F33" s="63">
        <v>2014</v>
      </c>
      <c r="G33" s="63">
        <v>2015</v>
      </c>
      <c r="H33" s="63">
        <v>2016</v>
      </c>
      <c r="I33" s="63">
        <v>2017</v>
      </c>
      <c r="J33" s="63">
        <v>2018</v>
      </c>
      <c r="K33" s="63">
        <v>2019</v>
      </c>
      <c r="L33" s="63">
        <v>2020</v>
      </c>
      <c r="M33" s="63">
        <v>2023</v>
      </c>
    </row>
    <row r="34" spans="1:13" x14ac:dyDescent="0.25">
      <c r="A34" t="s">
        <v>21</v>
      </c>
      <c r="B34">
        <v>23.2</v>
      </c>
      <c r="C34">
        <v>22.5</v>
      </c>
      <c r="D34">
        <v>22.1</v>
      </c>
      <c r="E34">
        <v>21.8</v>
      </c>
      <c r="F34">
        <v>21.5</v>
      </c>
      <c r="G34">
        <v>21.6</v>
      </c>
      <c r="H34">
        <v>21.1</v>
      </c>
      <c r="I34">
        <v>21.1</v>
      </c>
      <c r="J34">
        <v>20.6</v>
      </c>
      <c r="K34">
        <v>20</v>
      </c>
      <c r="L34">
        <v>21.3</v>
      </c>
      <c r="M34">
        <v>20.9</v>
      </c>
    </row>
    <row r="35" spans="1:13" x14ac:dyDescent="0.25">
      <c r="A35" t="s">
        <v>23</v>
      </c>
      <c r="B35">
        <v>33.5</v>
      </c>
      <c r="C35">
        <v>31.1</v>
      </c>
      <c r="D35">
        <v>37.9</v>
      </c>
      <c r="E35">
        <v>32.799999999999997</v>
      </c>
      <c r="F35">
        <v>37.6</v>
      </c>
      <c r="G35">
        <v>37.4</v>
      </c>
      <c r="H35">
        <v>34.5</v>
      </c>
      <c r="I35">
        <v>37.200000000000003</v>
      </c>
      <c r="J35">
        <v>37.4</v>
      </c>
      <c r="K35">
        <v>37.200000000000003</v>
      </c>
      <c r="L35">
        <v>37.299999999999997</v>
      </c>
      <c r="M35">
        <v>38.6</v>
      </c>
    </row>
    <row r="36" spans="1:13" x14ac:dyDescent="0.25">
      <c r="A36" t="s">
        <v>24</v>
      </c>
      <c r="B36">
        <v>15.3</v>
      </c>
      <c r="C36">
        <v>15</v>
      </c>
      <c r="D36">
        <v>13.3</v>
      </c>
      <c r="E36">
        <v>13.7</v>
      </c>
      <c r="F36">
        <v>13.1</v>
      </c>
      <c r="G36">
        <v>10.9</v>
      </c>
      <c r="H36">
        <v>11.9</v>
      </c>
      <c r="I36">
        <v>11.3</v>
      </c>
      <c r="J36">
        <v>11.7</v>
      </c>
      <c r="K36">
        <v>12.9</v>
      </c>
      <c r="L36" s="26" t="s">
        <v>22</v>
      </c>
      <c r="M36">
        <v>8.4</v>
      </c>
    </row>
    <row r="37" spans="1:13" ht="15.75" thickBot="1" x14ac:dyDescent="0.3">
      <c r="A37" s="63" t="s">
        <v>25</v>
      </c>
      <c r="B37" s="64" t="s">
        <v>22</v>
      </c>
      <c r="C37" s="64" t="s">
        <v>22</v>
      </c>
      <c r="D37" s="64" t="s">
        <v>22</v>
      </c>
      <c r="E37" s="63">
        <v>11.3</v>
      </c>
      <c r="F37" s="63">
        <v>8.9</v>
      </c>
      <c r="G37" s="63">
        <v>10.199999999999999</v>
      </c>
      <c r="H37" s="63">
        <v>10.9</v>
      </c>
      <c r="I37" s="63">
        <v>8.9</v>
      </c>
      <c r="J37" s="63">
        <v>11.9</v>
      </c>
      <c r="K37" s="63">
        <v>8.6999999999999993</v>
      </c>
      <c r="L37" s="63">
        <v>7.4</v>
      </c>
      <c r="M37" s="63">
        <v>9.6999999999999993</v>
      </c>
    </row>
    <row r="41" spans="1:13" x14ac:dyDescent="0.25">
      <c r="A41" s="2" t="s">
        <v>604</v>
      </c>
    </row>
    <row r="42" spans="1:13" x14ac:dyDescent="0.25">
      <c r="A42" s="32" t="s">
        <v>422</v>
      </c>
    </row>
    <row r="44" spans="1:13" ht="15.75" thickBot="1" x14ac:dyDescent="0.3">
      <c r="A44" s="63"/>
      <c r="B44" s="63">
        <v>2010</v>
      </c>
      <c r="C44" s="63">
        <v>2011</v>
      </c>
      <c r="D44" s="63">
        <v>2012</v>
      </c>
      <c r="E44" s="63">
        <v>2013</v>
      </c>
      <c r="F44" s="63">
        <v>2014</v>
      </c>
      <c r="G44" s="63">
        <v>2015</v>
      </c>
      <c r="H44" s="63">
        <v>2016</v>
      </c>
      <c r="I44" s="63">
        <v>2017</v>
      </c>
      <c r="J44" s="63">
        <v>2018</v>
      </c>
      <c r="K44" s="63">
        <v>2019</v>
      </c>
      <c r="L44" s="63">
        <v>2020</v>
      </c>
      <c r="M44" s="63">
        <v>2023</v>
      </c>
    </row>
    <row r="45" spans="1:13" x14ac:dyDescent="0.25">
      <c r="A45" t="s">
        <v>21</v>
      </c>
      <c r="B45">
        <v>20</v>
      </c>
      <c r="C45">
        <v>19.2</v>
      </c>
      <c r="D45">
        <v>18.3</v>
      </c>
      <c r="E45">
        <v>18.5</v>
      </c>
      <c r="F45">
        <v>17.899999999999999</v>
      </c>
      <c r="G45">
        <v>17.600000000000001</v>
      </c>
      <c r="H45">
        <v>17.5</v>
      </c>
      <c r="I45">
        <v>16.7</v>
      </c>
      <c r="J45">
        <v>17.7</v>
      </c>
      <c r="K45">
        <v>16.8</v>
      </c>
      <c r="L45">
        <v>16.899999999999999</v>
      </c>
      <c r="M45">
        <v>17.600000000000001</v>
      </c>
    </row>
    <row r="46" spans="1:13" x14ac:dyDescent="0.25">
      <c r="A46" t="s">
        <v>23</v>
      </c>
      <c r="B46">
        <v>22.4</v>
      </c>
      <c r="C46">
        <v>22.7</v>
      </c>
      <c r="D46">
        <v>22.7</v>
      </c>
      <c r="E46">
        <v>23.1</v>
      </c>
      <c r="F46">
        <v>23.4</v>
      </c>
      <c r="G46">
        <v>22.9</v>
      </c>
      <c r="H46">
        <v>23.5</v>
      </c>
      <c r="I46">
        <v>23.9</v>
      </c>
      <c r="J46">
        <v>25.5</v>
      </c>
      <c r="K46">
        <v>25</v>
      </c>
      <c r="L46">
        <v>23.7</v>
      </c>
      <c r="M46">
        <v>26.7</v>
      </c>
    </row>
    <row r="47" spans="1:13" x14ac:dyDescent="0.25">
      <c r="A47" t="s">
        <v>24</v>
      </c>
      <c r="B47">
        <v>16.399999999999999</v>
      </c>
      <c r="C47">
        <v>14.3</v>
      </c>
      <c r="D47">
        <v>14.4</v>
      </c>
      <c r="E47">
        <v>14</v>
      </c>
      <c r="F47">
        <v>13.5</v>
      </c>
      <c r="G47">
        <v>12.7</v>
      </c>
      <c r="H47">
        <v>13.2</v>
      </c>
      <c r="I47">
        <v>12.6</v>
      </c>
      <c r="J47">
        <v>14.2</v>
      </c>
      <c r="K47">
        <v>12.6</v>
      </c>
      <c r="L47" s="26" t="s">
        <v>22</v>
      </c>
      <c r="M47">
        <v>9.5</v>
      </c>
    </row>
    <row r="48" spans="1:13" ht="15.75" thickBot="1" x14ac:dyDescent="0.3">
      <c r="A48" s="63" t="s">
        <v>25</v>
      </c>
      <c r="B48" s="64" t="s">
        <v>22</v>
      </c>
      <c r="C48" s="64" t="s">
        <v>22</v>
      </c>
      <c r="D48" s="64" t="s">
        <v>22</v>
      </c>
      <c r="E48" s="63">
        <v>13.1</v>
      </c>
      <c r="F48" s="63">
        <v>13.6</v>
      </c>
      <c r="G48" s="63">
        <v>14.1</v>
      </c>
      <c r="H48" s="63">
        <v>12.6</v>
      </c>
      <c r="I48" s="63">
        <v>10.5</v>
      </c>
      <c r="J48" s="63">
        <v>11.6</v>
      </c>
      <c r="K48" s="63">
        <v>11.9</v>
      </c>
      <c r="L48" s="63">
        <v>10.3</v>
      </c>
      <c r="M48" s="63">
        <v>11.6</v>
      </c>
    </row>
    <row r="50" spans="1:9" x14ac:dyDescent="0.25">
      <c r="A50" t="s">
        <v>28</v>
      </c>
    </row>
    <row r="51" spans="1:9" x14ac:dyDescent="0.25">
      <c r="A51" t="s">
        <v>605</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606</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sheetData>
  <mergeCells count="11">
    <mergeCell ref="A12:C12"/>
    <mergeCell ref="B13:C13"/>
    <mergeCell ref="B14:C14"/>
    <mergeCell ref="B15:C15"/>
    <mergeCell ref="A64:I71"/>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9D24"/>
  </sheetPr>
  <dimension ref="A1:I63"/>
  <sheetViews>
    <sheetView workbookViewId="0">
      <selection activeCell="I1" sqref="I1"/>
    </sheetView>
  </sheetViews>
  <sheetFormatPr defaultRowHeight="15" x14ac:dyDescent="0.25"/>
  <cols>
    <col min="1" max="1" width="15.7109375" customWidth="1"/>
  </cols>
  <sheetData>
    <row r="1" spans="1:4" ht="23.25" x14ac:dyDescent="0.35">
      <c r="A1" s="62" t="s">
        <v>591</v>
      </c>
    </row>
    <row r="2" spans="1:4" x14ac:dyDescent="0.25">
      <c r="A2" s="4" t="str">
        <f>HYPERLINK("#CONTENTS!A1", "CONTENTS")</f>
        <v>CONTENTS</v>
      </c>
    </row>
    <row r="5" spans="1:4" x14ac:dyDescent="0.25">
      <c r="A5" s="5" t="s">
        <v>1</v>
      </c>
      <c r="B5" s="6"/>
      <c r="C5" s="6"/>
      <c r="D5" s="7"/>
    </row>
    <row r="6" spans="1:4" x14ac:dyDescent="0.25">
      <c r="A6" s="20" t="s">
        <v>2</v>
      </c>
      <c r="B6" s="17" t="s">
        <v>607</v>
      </c>
      <c r="C6" s="17"/>
      <c r="D6" s="17"/>
    </row>
    <row r="7" spans="1:4" x14ac:dyDescent="0.25">
      <c r="A7" s="12" t="s">
        <v>4</v>
      </c>
      <c r="B7" s="9" t="s">
        <v>608</v>
      </c>
      <c r="C7" s="9"/>
      <c r="D7" s="9"/>
    </row>
    <row r="8" spans="1:4" x14ac:dyDescent="0.25">
      <c r="A8" s="12" t="s">
        <v>6</v>
      </c>
      <c r="B8" s="10" t="s">
        <v>609</v>
      </c>
      <c r="C8" s="9"/>
      <c r="D8" s="9"/>
    </row>
    <row r="9" spans="1:4" x14ac:dyDescent="0.25">
      <c r="A9" s="12" t="s">
        <v>8</v>
      </c>
      <c r="B9" s="10" t="s">
        <v>9</v>
      </c>
      <c r="C9" s="9"/>
      <c r="D9" s="9"/>
    </row>
    <row r="10" spans="1:4" x14ac:dyDescent="0.25">
      <c r="A10" s="13" t="s">
        <v>10</v>
      </c>
      <c r="B10" s="14" t="s">
        <v>11</v>
      </c>
      <c r="C10" s="15"/>
      <c r="D10" s="15"/>
    </row>
    <row r="12" spans="1:4" x14ac:dyDescent="0.25">
      <c r="A12" s="5" t="s">
        <v>12</v>
      </c>
      <c r="B12" s="6"/>
      <c r="C12" s="7"/>
    </row>
    <row r="13" spans="1:4" x14ac:dyDescent="0.25">
      <c r="A13" s="20" t="s">
        <v>13</v>
      </c>
      <c r="B13" s="17" t="s">
        <v>14</v>
      </c>
      <c r="C13" s="17"/>
    </row>
    <row r="14" spans="1:4" x14ac:dyDescent="0.25">
      <c r="A14" s="12" t="s">
        <v>15</v>
      </c>
      <c r="B14" s="31" t="s">
        <v>39</v>
      </c>
      <c r="C14" s="31"/>
    </row>
    <row r="15" spans="1:4" x14ac:dyDescent="0.25">
      <c r="A15" s="13" t="s">
        <v>17</v>
      </c>
      <c r="B15" s="19" t="s">
        <v>39</v>
      </c>
      <c r="C15" s="19"/>
    </row>
    <row r="19" spans="1:4" x14ac:dyDescent="0.25">
      <c r="A19" s="2" t="s">
        <v>610</v>
      </c>
    </row>
    <row r="20" spans="1:4" x14ac:dyDescent="0.25">
      <c r="A20" s="22" t="s">
        <v>135</v>
      </c>
    </row>
    <row r="22" spans="1:4" ht="15.75" thickBot="1" x14ac:dyDescent="0.3">
      <c r="A22" s="63"/>
      <c r="B22" s="63">
        <v>2012</v>
      </c>
      <c r="C22" s="63">
        <v>2015</v>
      </c>
      <c r="D22" s="63">
        <v>2018</v>
      </c>
    </row>
    <row r="23" spans="1:4" x14ac:dyDescent="0.25">
      <c r="A23" t="s">
        <v>21</v>
      </c>
      <c r="B23">
        <v>102.1</v>
      </c>
      <c r="C23">
        <v>102.6</v>
      </c>
      <c r="D23">
        <v>103.4</v>
      </c>
    </row>
    <row r="24" spans="1:4" x14ac:dyDescent="0.25">
      <c r="A24" t="s">
        <v>23</v>
      </c>
      <c r="B24">
        <v>102.4</v>
      </c>
      <c r="C24">
        <v>102.6</v>
      </c>
      <c r="D24">
        <v>103.9</v>
      </c>
    </row>
    <row r="25" spans="1:4" x14ac:dyDescent="0.25">
      <c r="A25" t="s">
        <v>24</v>
      </c>
      <c r="B25">
        <v>103.1</v>
      </c>
      <c r="C25">
        <v>104.6</v>
      </c>
      <c r="D25">
        <v>105.4</v>
      </c>
    </row>
    <row r="26" spans="1:4" ht="15.75" thickBot="1" x14ac:dyDescent="0.3">
      <c r="A26" s="63" t="s">
        <v>25</v>
      </c>
      <c r="B26" s="63">
        <v>101</v>
      </c>
      <c r="C26" s="63">
        <v>101.7</v>
      </c>
      <c r="D26" s="63">
        <v>102.4</v>
      </c>
    </row>
    <row r="30" spans="1:4" x14ac:dyDescent="0.25">
      <c r="A30" s="2" t="s">
        <v>611</v>
      </c>
    </row>
    <row r="31" spans="1:4" x14ac:dyDescent="0.25">
      <c r="A31" s="22" t="s">
        <v>135</v>
      </c>
    </row>
    <row r="33" spans="1:4" ht="15.75" thickBot="1" x14ac:dyDescent="0.3">
      <c r="A33" s="63"/>
      <c r="B33" s="63">
        <v>2012</v>
      </c>
      <c r="C33" s="63">
        <v>2015</v>
      </c>
      <c r="D33" s="63">
        <v>2018</v>
      </c>
    </row>
    <row r="34" spans="1:4" x14ac:dyDescent="0.25">
      <c r="A34" t="s">
        <v>21</v>
      </c>
      <c r="B34">
        <v>2.66</v>
      </c>
      <c r="C34">
        <v>2.67</v>
      </c>
      <c r="D34">
        <v>2.69</v>
      </c>
    </row>
    <row r="35" spans="1:4" x14ac:dyDescent="0.25">
      <c r="A35" t="s">
        <v>23</v>
      </c>
      <c r="B35">
        <v>10.17</v>
      </c>
      <c r="C35">
        <v>10.19</v>
      </c>
      <c r="D35">
        <v>10.32</v>
      </c>
    </row>
    <row r="36" spans="1:4" x14ac:dyDescent="0.25">
      <c r="A36" t="s">
        <v>24</v>
      </c>
      <c r="B36">
        <v>2.4900000000000002</v>
      </c>
      <c r="C36">
        <v>2.5299999999999998</v>
      </c>
      <c r="D36">
        <v>2.5499999999999998</v>
      </c>
    </row>
    <row r="37" spans="1:4" ht="15.75" thickBot="1" x14ac:dyDescent="0.3">
      <c r="A37" s="63" t="s">
        <v>25</v>
      </c>
      <c r="B37" s="63">
        <v>1.88</v>
      </c>
      <c r="C37" s="63">
        <v>1.89</v>
      </c>
      <c r="D37" s="63">
        <v>1.9</v>
      </c>
    </row>
    <row r="41" spans="1:4" x14ac:dyDescent="0.25">
      <c r="A41" s="2" t="s">
        <v>612</v>
      </c>
    </row>
    <row r="42" spans="1:4" x14ac:dyDescent="0.25">
      <c r="A42" s="22" t="s">
        <v>135</v>
      </c>
    </row>
    <row r="44" spans="1:4" ht="15.75" thickBot="1" x14ac:dyDescent="0.3">
      <c r="A44" s="63"/>
      <c r="B44" s="63">
        <v>2012</v>
      </c>
      <c r="C44" s="63">
        <v>2015</v>
      </c>
      <c r="D44" s="63">
        <v>2018</v>
      </c>
    </row>
    <row r="45" spans="1:4" x14ac:dyDescent="0.25">
      <c r="A45" t="s">
        <v>21</v>
      </c>
      <c r="B45">
        <v>109341</v>
      </c>
      <c r="C45">
        <v>109908</v>
      </c>
      <c r="D45">
        <v>110702</v>
      </c>
    </row>
    <row r="46" spans="1:4" x14ac:dyDescent="0.25">
      <c r="A46" t="s">
        <v>23</v>
      </c>
      <c r="B46">
        <v>3615</v>
      </c>
      <c r="C46">
        <v>3623</v>
      </c>
      <c r="D46">
        <v>3670</v>
      </c>
    </row>
    <row r="47" spans="1:4" x14ac:dyDescent="0.25">
      <c r="A47" t="s">
        <v>24</v>
      </c>
      <c r="B47">
        <v>7782</v>
      </c>
      <c r="C47">
        <v>7898</v>
      </c>
      <c r="D47">
        <v>7956</v>
      </c>
    </row>
    <row r="48" spans="1:4" ht="15.75" thickBot="1" x14ac:dyDescent="0.3">
      <c r="A48" s="63" t="s">
        <v>25</v>
      </c>
      <c r="B48" s="63">
        <v>1454</v>
      </c>
      <c r="C48" s="63">
        <v>1465</v>
      </c>
      <c r="D48" s="63">
        <v>1475</v>
      </c>
    </row>
    <row r="50" spans="1:9" x14ac:dyDescent="0.25">
      <c r="A50" t="s">
        <v>28</v>
      </c>
    </row>
    <row r="51" spans="1:9" x14ac:dyDescent="0.25">
      <c r="A51" t="s">
        <v>613</v>
      </c>
    </row>
    <row r="56" spans="1:9" x14ac:dyDescent="0.25">
      <c r="A56" s="29" t="s">
        <v>34</v>
      </c>
    </row>
    <row r="57" spans="1:9" x14ac:dyDescent="0.25">
      <c r="A57" s="30" t="s">
        <v>614</v>
      </c>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sheetData>
  <mergeCells count="11">
    <mergeCell ref="A12:C12"/>
    <mergeCell ref="B13:C13"/>
    <mergeCell ref="B14:C14"/>
    <mergeCell ref="B15:C15"/>
    <mergeCell ref="A57:I63"/>
    <mergeCell ref="A5:D5"/>
    <mergeCell ref="B6:D6"/>
    <mergeCell ref="B7:D7"/>
    <mergeCell ref="B8:D8"/>
    <mergeCell ref="B9:D9"/>
    <mergeCell ref="B10:D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9D24"/>
  </sheetPr>
  <dimension ref="A1:P149"/>
  <sheetViews>
    <sheetView workbookViewId="0">
      <selection activeCell="I1" sqref="I1"/>
    </sheetView>
  </sheetViews>
  <sheetFormatPr defaultRowHeight="15" x14ac:dyDescent="0.25"/>
  <cols>
    <col min="1" max="1" width="15.7109375" customWidth="1"/>
  </cols>
  <sheetData>
    <row r="1" spans="1:5" ht="23.25" x14ac:dyDescent="0.35">
      <c r="A1" s="62" t="s">
        <v>591</v>
      </c>
    </row>
    <row r="2" spans="1:5" x14ac:dyDescent="0.25">
      <c r="A2" s="4" t="str">
        <f>HYPERLINK("#CONTENTS!A1", "CONTENTS")</f>
        <v>CONTENTS</v>
      </c>
    </row>
    <row r="5" spans="1:5" x14ac:dyDescent="0.25">
      <c r="A5" s="5" t="s">
        <v>1</v>
      </c>
      <c r="B5" s="6"/>
      <c r="C5" s="6"/>
      <c r="D5" s="6"/>
      <c r="E5" s="7"/>
    </row>
    <row r="6" spans="1:5" ht="30" customHeight="1" x14ac:dyDescent="0.25">
      <c r="A6" s="11" t="s">
        <v>2</v>
      </c>
      <c r="B6" s="8" t="s">
        <v>615</v>
      </c>
      <c r="C6" s="8"/>
      <c r="D6" s="8"/>
      <c r="E6" s="8"/>
    </row>
    <row r="7" spans="1:5" x14ac:dyDescent="0.25">
      <c r="A7" s="12" t="s">
        <v>4</v>
      </c>
      <c r="B7" s="9" t="s">
        <v>616</v>
      </c>
      <c r="C7" s="9"/>
      <c r="D7" s="9"/>
      <c r="E7" s="9"/>
    </row>
    <row r="8" spans="1:5" x14ac:dyDescent="0.25">
      <c r="A8" s="12" t="s">
        <v>6</v>
      </c>
      <c r="B8" s="10" t="s">
        <v>617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14</v>
      </c>
      <c r="C13" s="17"/>
      <c r="D13" s="17"/>
    </row>
    <row r="14" spans="1:5" x14ac:dyDescent="0.25">
      <c r="A14" s="12" t="s">
        <v>15</v>
      </c>
      <c r="B14" s="9" t="s">
        <v>618</v>
      </c>
      <c r="C14" s="9"/>
      <c r="D14" s="9"/>
    </row>
    <row r="15" spans="1:5" x14ac:dyDescent="0.25">
      <c r="A15" s="13" t="s">
        <v>17</v>
      </c>
      <c r="B15" s="19" t="s">
        <v>18</v>
      </c>
      <c r="C15" s="19"/>
      <c r="D15" s="19"/>
    </row>
    <row r="19" spans="1:16" x14ac:dyDescent="0.25">
      <c r="A19" s="2" t="s">
        <v>619</v>
      </c>
    </row>
    <row r="20" spans="1:16" x14ac:dyDescent="0.25">
      <c r="A20" s="22" t="s">
        <v>620</v>
      </c>
    </row>
    <row r="22" spans="1:16" ht="15.75" thickBot="1" x14ac:dyDescent="0.3">
      <c r="A22" s="63"/>
      <c r="B22" s="63">
        <v>2010</v>
      </c>
      <c r="C22" s="63">
        <v>2011</v>
      </c>
      <c r="D22" s="63">
        <v>2012</v>
      </c>
      <c r="E22" s="63">
        <v>2013</v>
      </c>
      <c r="F22" s="63">
        <v>2014</v>
      </c>
      <c r="G22" s="63">
        <v>2015</v>
      </c>
      <c r="H22" s="63">
        <v>2016</v>
      </c>
      <c r="I22" s="63">
        <v>2017</v>
      </c>
      <c r="J22" s="63">
        <v>2018</v>
      </c>
      <c r="K22" s="63">
        <v>2019</v>
      </c>
      <c r="L22" s="63">
        <v>2020</v>
      </c>
      <c r="M22" s="63">
        <v>2021</v>
      </c>
      <c r="N22" s="63">
        <v>2022</v>
      </c>
      <c r="O22" s="63">
        <v>2023</v>
      </c>
      <c r="P22" s="63">
        <v>2024</v>
      </c>
    </row>
    <row r="23" spans="1:16" x14ac:dyDescent="0.25">
      <c r="A23" t="s">
        <v>21</v>
      </c>
      <c r="B23">
        <v>29611</v>
      </c>
      <c r="C23">
        <v>28748</v>
      </c>
      <c r="D23">
        <v>26500</v>
      </c>
      <c r="E23">
        <v>24226</v>
      </c>
      <c r="F23">
        <v>24136</v>
      </c>
      <c r="G23">
        <v>24358</v>
      </c>
      <c r="H23">
        <v>23808</v>
      </c>
      <c r="I23">
        <v>23392</v>
      </c>
      <c r="J23">
        <v>23327</v>
      </c>
      <c r="K23">
        <v>22757</v>
      </c>
      <c r="L23">
        <v>18830</v>
      </c>
      <c r="M23">
        <v>19916</v>
      </c>
      <c r="N23">
        <v>20654</v>
      </c>
      <c r="O23">
        <v>20384</v>
      </c>
      <c r="P23" s="26" t="s">
        <v>22</v>
      </c>
    </row>
    <row r="24" spans="1:16" x14ac:dyDescent="0.25">
      <c r="A24" t="s">
        <v>23</v>
      </c>
      <c r="B24">
        <v>537</v>
      </c>
      <c r="C24">
        <v>546</v>
      </c>
      <c r="D24">
        <v>562</v>
      </c>
      <c r="E24">
        <v>476</v>
      </c>
      <c r="F24">
        <v>476</v>
      </c>
      <c r="G24">
        <v>531</v>
      </c>
      <c r="H24">
        <v>533</v>
      </c>
      <c r="I24">
        <v>535</v>
      </c>
      <c r="J24">
        <v>598</v>
      </c>
      <c r="K24">
        <v>586</v>
      </c>
      <c r="L24">
        <v>515</v>
      </c>
      <c r="M24">
        <v>509</v>
      </c>
      <c r="N24">
        <v>655</v>
      </c>
      <c r="O24">
        <v>608</v>
      </c>
      <c r="P24">
        <v>566</v>
      </c>
    </row>
    <row r="25" spans="1:16" x14ac:dyDescent="0.25">
      <c r="A25" t="s">
        <v>24</v>
      </c>
      <c r="B25">
        <v>3908</v>
      </c>
      <c r="C25">
        <v>4189</v>
      </c>
      <c r="D25">
        <v>3571</v>
      </c>
      <c r="E25">
        <v>3357</v>
      </c>
      <c r="F25">
        <v>3202</v>
      </c>
      <c r="G25">
        <v>2938</v>
      </c>
      <c r="H25">
        <v>3026</v>
      </c>
      <c r="I25">
        <v>2831</v>
      </c>
      <c r="J25">
        <v>2862</v>
      </c>
      <c r="K25">
        <v>2909</v>
      </c>
      <c r="L25">
        <v>2491</v>
      </c>
      <c r="M25">
        <v>2245</v>
      </c>
      <c r="N25">
        <v>1896</v>
      </c>
      <c r="O25">
        <v>1893</v>
      </c>
      <c r="P25">
        <v>1896</v>
      </c>
    </row>
    <row r="26" spans="1:16" ht="15.75" thickBot="1" x14ac:dyDescent="0.3">
      <c r="A26" s="63" t="s">
        <v>25</v>
      </c>
      <c r="B26" s="64" t="s">
        <v>22</v>
      </c>
      <c r="C26" s="64" t="s">
        <v>22</v>
      </c>
      <c r="D26" s="64" t="s">
        <v>22</v>
      </c>
      <c r="E26" s="64" t="s">
        <v>22</v>
      </c>
      <c r="F26" s="64" t="s">
        <v>22</v>
      </c>
      <c r="G26" s="64" t="s">
        <v>22</v>
      </c>
      <c r="H26" s="64" t="s">
        <v>22</v>
      </c>
      <c r="I26" s="64" t="s">
        <v>22</v>
      </c>
      <c r="J26" s="64" t="s">
        <v>22</v>
      </c>
      <c r="K26" s="63">
        <v>534</v>
      </c>
      <c r="L26" s="63">
        <v>492</v>
      </c>
      <c r="M26" s="63">
        <v>521</v>
      </c>
      <c r="N26" s="63">
        <v>552</v>
      </c>
      <c r="O26" s="63">
        <v>503</v>
      </c>
      <c r="P26" s="64" t="s">
        <v>22</v>
      </c>
    </row>
    <row r="30" spans="1:16" x14ac:dyDescent="0.25">
      <c r="A30" s="2" t="s">
        <v>621</v>
      </c>
    </row>
    <row r="31" spans="1:16" x14ac:dyDescent="0.25">
      <c r="A31" s="22" t="s">
        <v>620</v>
      </c>
    </row>
    <row r="33" spans="1:16" ht="15.75" thickBot="1" x14ac:dyDescent="0.3">
      <c r="A33" s="63"/>
      <c r="B33" s="63">
        <v>2010</v>
      </c>
      <c r="C33" s="63">
        <v>2011</v>
      </c>
      <c r="D33" s="63">
        <v>2012</v>
      </c>
      <c r="E33" s="63">
        <v>2013</v>
      </c>
      <c r="F33" s="63">
        <v>2014</v>
      </c>
      <c r="G33" s="63">
        <v>2015</v>
      </c>
      <c r="H33" s="63">
        <v>2016</v>
      </c>
      <c r="I33" s="63">
        <v>2017</v>
      </c>
      <c r="J33" s="63">
        <v>2018</v>
      </c>
      <c r="K33" s="63">
        <v>2019</v>
      </c>
      <c r="L33" s="63">
        <v>2020</v>
      </c>
      <c r="M33" s="63">
        <v>2021</v>
      </c>
      <c r="N33" s="63">
        <v>2022</v>
      </c>
      <c r="O33" s="63">
        <v>2023</v>
      </c>
      <c r="P33" s="63">
        <v>2024</v>
      </c>
    </row>
    <row r="34" spans="1:16" x14ac:dyDescent="0.25">
      <c r="A34" t="s">
        <v>21</v>
      </c>
      <c r="B34">
        <v>6.7</v>
      </c>
      <c r="C34">
        <v>6.5</v>
      </c>
      <c r="D34">
        <v>6</v>
      </c>
      <c r="E34">
        <v>5.5</v>
      </c>
      <c r="F34">
        <v>5.5</v>
      </c>
      <c r="G34">
        <v>5.5</v>
      </c>
      <c r="H34">
        <v>5.4</v>
      </c>
      <c r="I34">
        <v>5.3</v>
      </c>
      <c r="J34">
        <v>5.2</v>
      </c>
      <c r="K34">
        <v>5.0999999999999996</v>
      </c>
      <c r="L34">
        <v>4.2</v>
      </c>
      <c r="M34">
        <v>4.5</v>
      </c>
      <c r="N34">
        <v>4.5999999999999996</v>
      </c>
      <c r="O34">
        <v>4.5</v>
      </c>
      <c r="P34" s="26" t="s">
        <v>22</v>
      </c>
    </row>
    <row r="35" spans="1:16" x14ac:dyDescent="0.25">
      <c r="A35" t="s">
        <v>23</v>
      </c>
      <c r="B35">
        <v>3.2</v>
      </c>
      <c r="C35">
        <v>3.3</v>
      </c>
      <c r="D35">
        <v>3.4</v>
      </c>
      <c r="E35">
        <v>2.8</v>
      </c>
      <c r="F35">
        <v>2.8</v>
      </c>
      <c r="G35">
        <v>3.1</v>
      </c>
      <c r="H35">
        <v>3.1</v>
      </c>
      <c r="I35">
        <v>3.1</v>
      </c>
      <c r="J35">
        <v>3.5</v>
      </c>
      <c r="K35">
        <v>3.4</v>
      </c>
      <c r="L35">
        <v>3</v>
      </c>
      <c r="M35">
        <v>2.9</v>
      </c>
      <c r="N35">
        <v>3.7</v>
      </c>
      <c r="O35">
        <v>3.4</v>
      </c>
      <c r="P35">
        <v>3.1</v>
      </c>
    </row>
    <row r="36" spans="1:16" x14ac:dyDescent="0.25">
      <c r="A36" t="s">
        <v>24</v>
      </c>
      <c r="B36">
        <v>10.3</v>
      </c>
      <c r="C36">
        <v>11</v>
      </c>
      <c r="D36">
        <v>9.4</v>
      </c>
      <c r="E36">
        <v>8.8000000000000007</v>
      </c>
      <c r="F36">
        <v>8.4</v>
      </c>
      <c r="G36">
        <v>7.7</v>
      </c>
      <c r="H36">
        <v>8</v>
      </c>
      <c r="I36">
        <v>7.5</v>
      </c>
      <c r="J36">
        <v>7.5</v>
      </c>
      <c r="K36">
        <v>7.7</v>
      </c>
      <c r="L36">
        <v>6.6</v>
      </c>
      <c r="M36">
        <v>6.1</v>
      </c>
      <c r="N36">
        <v>5.0999999999999996</v>
      </c>
      <c r="O36">
        <v>5.2</v>
      </c>
      <c r="P36">
        <v>5.2</v>
      </c>
    </row>
    <row r="37" spans="1:16" ht="15.75" thickBot="1" x14ac:dyDescent="0.3">
      <c r="A37" s="63" t="s">
        <v>25</v>
      </c>
      <c r="B37" s="64" t="s">
        <v>22</v>
      </c>
      <c r="C37" s="64" t="s">
        <v>22</v>
      </c>
      <c r="D37" s="64" t="s">
        <v>22</v>
      </c>
      <c r="E37" s="64" t="s">
        <v>22</v>
      </c>
      <c r="F37" s="64" t="s">
        <v>22</v>
      </c>
      <c r="G37" s="64" t="s">
        <v>22</v>
      </c>
      <c r="H37" s="64" t="s">
        <v>22</v>
      </c>
      <c r="I37" s="64" t="s">
        <v>22</v>
      </c>
      <c r="J37" s="64" t="s">
        <v>22</v>
      </c>
      <c r="K37" s="63">
        <v>7.7</v>
      </c>
      <c r="L37" s="63">
        <v>7.1</v>
      </c>
      <c r="M37" s="63">
        <v>7.6</v>
      </c>
      <c r="N37" s="63">
        <v>8.1999999999999993</v>
      </c>
      <c r="O37" s="63">
        <v>7.6</v>
      </c>
      <c r="P37" s="64" t="s">
        <v>22</v>
      </c>
    </row>
    <row r="41" spans="1:16" x14ac:dyDescent="0.25">
      <c r="A41" s="2" t="s">
        <v>619</v>
      </c>
    </row>
    <row r="42" spans="1:16" x14ac:dyDescent="0.25">
      <c r="A42" s="22" t="s">
        <v>622</v>
      </c>
    </row>
    <row r="44" spans="1:16" ht="15.75" thickBot="1" x14ac:dyDescent="0.3">
      <c r="A44" s="63"/>
      <c r="B44" s="63">
        <v>2010</v>
      </c>
      <c r="C44" s="63">
        <v>2011</v>
      </c>
      <c r="D44" s="63">
        <v>2012</v>
      </c>
      <c r="E44" s="63">
        <v>2013</v>
      </c>
      <c r="F44" s="63">
        <v>2014</v>
      </c>
      <c r="G44" s="63">
        <v>2015</v>
      </c>
      <c r="H44" s="63">
        <v>2016</v>
      </c>
      <c r="I44" s="63">
        <v>2017</v>
      </c>
      <c r="J44" s="63">
        <v>2018</v>
      </c>
      <c r="K44" s="63">
        <v>2019</v>
      </c>
      <c r="L44" s="63">
        <v>2020</v>
      </c>
      <c r="M44" s="63">
        <v>2021</v>
      </c>
      <c r="N44" s="63">
        <v>2022</v>
      </c>
      <c r="O44" s="63">
        <v>2023</v>
      </c>
      <c r="P44" s="63">
        <v>2024</v>
      </c>
    </row>
    <row r="45" spans="1:16" x14ac:dyDescent="0.25">
      <c r="A45" t="s">
        <v>21</v>
      </c>
      <c r="B45">
        <v>2205</v>
      </c>
      <c r="C45">
        <v>2043</v>
      </c>
      <c r="D45">
        <v>1831</v>
      </c>
      <c r="E45">
        <v>1864</v>
      </c>
      <c r="F45">
        <v>1767</v>
      </c>
      <c r="G45">
        <v>1926</v>
      </c>
      <c r="H45">
        <v>1920</v>
      </c>
      <c r="I45">
        <v>1977</v>
      </c>
      <c r="J45">
        <v>2020</v>
      </c>
      <c r="K45">
        <v>1939</v>
      </c>
      <c r="L45">
        <v>1476</v>
      </c>
      <c r="M45">
        <v>1764</v>
      </c>
      <c r="N45">
        <v>1890</v>
      </c>
      <c r="O45">
        <v>1726</v>
      </c>
      <c r="P45" s="26" t="s">
        <v>22</v>
      </c>
    </row>
    <row r="46" spans="1:16" x14ac:dyDescent="0.25">
      <c r="A46" t="s">
        <v>23</v>
      </c>
      <c r="B46">
        <v>63</v>
      </c>
      <c r="C46">
        <v>43</v>
      </c>
      <c r="D46">
        <v>68</v>
      </c>
      <c r="E46">
        <v>57</v>
      </c>
      <c r="F46">
        <v>57</v>
      </c>
      <c r="G46">
        <v>79</v>
      </c>
      <c r="H46">
        <v>77</v>
      </c>
      <c r="I46">
        <v>82</v>
      </c>
      <c r="J46">
        <v>76</v>
      </c>
      <c r="K46">
        <v>75</v>
      </c>
      <c r="L46">
        <v>55</v>
      </c>
      <c r="M46">
        <v>47</v>
      </c>
      <c r="N46">
        <v>75</v>
      </c>
      <c r="O46">
        <v>59</v>
      </c>
      <c r="P46">
        <v>64</v>
      </c>
    </row>
    <row r="47" spans="1:16" x14ac:dyDescent="0.25">
      <c r="A47" t="s">
        <v>24</v>
      </c>
      <c r="B47">
        <v>28</v>
      </c>
      <c r="C47">
        <v>37</v>
      </c>
      <c r="D47">
        <v>44</v>
      </c>
      <c r="E47">
        <v>40</v>
      </c>
      <c r="F47">
        <v>56</v>
      </c>
      <c r="G47">
        <v>61</v>
      </c>
      <c r="H47">
        <v>50</v>
      </c>
      <c r="I47">
        <v>70</v>
      </c>
      <c r="J47">
        <v>52</v>
      </c>
      <c r="K47">
        <v>70</v>
      </c>
      <c r="L47">
        <v>55</v>
      </c>
      <c r="M47">
        <v>74</v>
      </c>
      <c r="N47">
        <v>64</v>
      </c>
      <c r="O47">
        <v>55</v>
      </c>
      <c r="P47">
        <v>64</v>
      </c>
    </row>
    <row r="48" spans="1:16" ht="15.75" thickBot="1" x14ac:dyDescent="0.3">
      <c r="A48" s="63" t="s">
        <v>25</v>
      </c>
      <c r="B48" s="64" t="s">
        <v>22</v>
      </c>
      <c r="C48" s="64" t="s">
        <v>22</v>
      </c>
      <c r="D48" s="64" t="s">
        <v>22</v>
      </c>
      <c r="E48" s="64" t="s">
        <v>22</v>
      </c>
      <c r="F48" s="64" t="s">
        <v>22</v>
      </c>
      <c r="G48" s="64" t="s">
        <v>22</v>
      </c>
      <c r="H48" s="64" t="s">
        <v>22</v>
      </c>
      <c r="I48" s="64" t="s">
        <v>22</v>
      </c>
      <c r="J48" s="64" t="s">
        <v>22</v>
      </c>
      <c r="K48" s="63">
        <v>59</v>
      </c>
      <c r="L48" s="63">
        <v>30</v>
      </c>
      <c r="M48" s="63">
        <v>25</v>
      </c>
      <c r="N48" s="63">
        <v>41</v>
      </c>
      <c r="O48" s="63">
        <v>34</v>
      </c>
      <c r="P48" s="64" t="s">
        <v>22</v>
      </c>
    </row>
    <row r="52" spans="1:16" x14ac:dyDescent="0.25">
      <c r="A52" s="2" t="s">
        <v>621</v>
      </c>
    </row>
    <row r="53" spans="1:16" x14ac:dyDescent="0.25">
      <c r="A53" s="22" t="s">
        <v>622</v>
      </c>
    </row>
    <row r="55" spans="1:16" ht="15.75" thickBot="1" x14ac:dyDescent="0.3">
      <c r="A55" s="63"/>
      <c r="B55" s="63">
        <v>2010</v>
      </c>
      <c r="C55" s="63">
        <v>2011</v>
      </c>
      <c r="D55" s="63">
        <v>2012</v>
      </c>
      <c r="E55" s="63">
        <v>2013</v>
      </c>
      <c r="F55" s="63">
        <v>2014</v>
      </c>
      <c r="G55" s="63">
        <v>2015</v>
      </c>
      <c r="H55" s="63">
        <v>2016</v>
      </c>
      <c r="I55" s="63">
        <v>2017</v>
      </c>
      <c r="J55" s="63">
        <v>2018</v>
      </c>
      <c r="K55" s="63">
        <v>2019</v>
      </c>
      <c r="L55" s="63">
        <v>2020</v>
      </c>
      <c r="M55" s="63">
        <v>2021</v>
      </c>
      <c r="N55" s="63">
        <v>2022</v>
      </c>
      <c r="O55" s="63">
        <v>2023</v>
      </c>
      <c r="P55" s="63">
        <v>2024</v>
      </c>
    </row>
    <row r="56" spans="1:16" x14ac:dyDescent="0.25">
      <c r="A56" t="s">
        <v>21</v>
      </c>
      <c r="B56">
        <v>0.5</v>
      </c>
      <c r="C56">
        <v>0.5</v>
      </c>
      <c r="D56">
        <v>0.4</v>
      </c>
      <c r="E56">
        <v>0.4</v>
      </c>
      <c r="F56">
        <v>0.4</v>
      </c>
      <c r="G56">
        <v>0.4</v>
      </c>
      <c r="H56">
        <v>0.4</v>
      </c>
      <c r="I56">
        <v>0.4</v>
      </c>
      <c r="J56">
        <v>0.5</v>
      </c>
      <c r="K56">
        <v>0.4</v>
      </c>
      <c r="L56">
        <v>0.3</v>
      </c>
      <c r="M56">
        <v>0.4</v>
      </c>
      <c r="N56">
        <v>0.4</v>
      </c>
      <c r="O56">
        <v>0.4</v>
      </c>
      <c r="P56" s="26" t="s">
        <v>22</v>
      </c>
    </row>
    <row r="57" spans="1:16" x14ac:dyDescent="0.25">
      <c r="A57" t="s">
        <v>23</v>
      </c>
      <c r="B57">
        <v>0.4</v>
      </c>
      <c r="C57">
        <v>0.3</v>
      </c>
      <c r="D57">
        <v>0.4</v>
      </c>
      <c r="E57">
        <v>0.3</v>
      </c>
      <c r="F57">
        <v>0.3</v>
      </c>
      <c r="G57">
        <v>0.5</v>
      </c>
      <c r="H57">
        <v>0.5</v>
      </c>
      <c r="I57">
        <v>0.5</v>
      </c>
      <c r="J57">
        <v>0.4</v>
      </c>
      <c r="K57">
        <v>0.4</v>
      </c>
      <c r="L57">
        <v>0.3</v>
      </c>
      <c r="M57">
        <v>0.3</v>
      </c>
      <c r="N57">
        <v>0.4</v>
      </c>
      <c r="O57">
        <v>0.3</v>
      </c>
      <c r="P57">
        <v>0.4</v>
      </c>
    </row>
    <row r="58" spans="1:16" x14ac:dyDescent="0.25">
      <c r="A58" t="s">
        <v>24</v>
      </c>
      <c r="B58">
        <v>0.1</v>
      </c>
      <c r="C58">
        <v>0.1</v>
      </c>
      <c r="D58">
        <v>0.1</v>
      </c>
      <c r="E58">
        <v>0.1</v>
      </c>
      <c r="F58">
        <v>0.1</v>
      </c>
      <c r="G58">
        <v>0.2</v>
      </c>
      <c r="H58">
        <v>0.1</v>
      </c>
      <c r="I58">
        <v>0.2</v>
      </c>
      <c r="J58">
        <v>0.1</v>
      </c>
      <c r="K58">
        <v>0.2</v>
      </c>
      <c r="L58">
        <v>0.1</v>
      </c>
      <c r="M58">
        <v>0.2</v>
      </c>
      <c r="N58">
        <v>0.2</v>
      </c>
      <c r="O58">
        <v>0.1</v>
      </c>
      <c r="P58">
        <v>0.2</v>
      </c>
    </row>
    <row r="59" spans="1:16" ht="15.75" thickBot="1" x14ac:dyDescent="0.3">
      <c r="A59" s="63" t="s">
        <v>25</v>
      </c>
      <c r="B59" s="64" t="s">
        <v>22</v>
      </c>
      <c r="C59" s="64" t="s">
        <v>22</v>
      </c>
      <c r="D59" s="64" t="s">
        <v>22</v>
      </c>
      <c r="E59" s="64" t="s">
        <v>22</v>
      </c>
      <c r="F59" s="64" t="s">
        <v>22</v>
      </c>
      <c r="G59" s="64" t="s">
        <v>22</v>
      </c>
      <c r="H59" s="64" t="s">
        <v>22</v>
      </c>
      <c r="I59" s="64" t="s">
        <v>22</v>
      </c>
      <c r="J59" s="64" t="s">
        <v>22</v>
      </c>
      <c r="K59" s="63">
        <v>0.8</v>
      </c>
      <c r="L59" s="63">
        <v>0.4</v>
      </c>
      <c r="M59" s="63">
        <v>0.4</v>
      </c>
      <c r="N59" s="63">
        <v>0.6</v>
      </c>
      <c r="O59" s="63">
        <v>0.5</v>
      </c>
      <c r="P59" s="64" t="s">
        <v>22</v>
      </c>
    </row>
    <row r="63" spans="1:16" x14ac:dyDescent="0.25">
      <c r="A63" s="2" t="s">
        <v>619</v>
      </c>
    </row>
    <row r="64" spans="1:16" x14ac:dyDescent="0.25">
      <c r="A64" s="22" t="s">
        <v>623</v>
      </c>
    </row>
    <row r="66" spans="1:16" ht="15.75" thickBot="1" x14ac:dyDescent="0.3">
      <c r="A66" s="63"/>
      <c r="B66" s="63">
        <v>2010</v>
      </c>
      <c r="C66" s="63">
        <v>2011</v>
      </c>
      <c r="D66" s="63">
        <v>2012</v>
      </c>
      <c r="E66" s="63">
        <v>2013</v>
      </c>
      <c r="F66" s="63">
        <v>2014</v>
      </c>
      <c r="G66" s="63">
        <v>2015</v>
      </c>
      <c r="H66" s="63">
        <v>2016</v>
      </c>
      <c r="I66" s="63">
        <v>2017</v>
      </c>
      <c r="J66" s="63">
        <v>2018</v>
      </c>
      <c r="K66" s="63">
        <v>2019</v>
      </c>
      <c r="L66" s="63">
        <v>2020</v>
      </c>
      <c r="M66" s="63">
        <v>2021</v>
      </c>
      <c r="N66" s="63">
        <v>2022</v>
      </c>
      <c r="O66" s="63">
        <v>2023</v>
      </c>
      <c r="P66" s="63">
        <v>2024</v>
      </c>
    </row>
    <row r="67" spans="1:16" x14ac:dyDescent="0.25">
      <c r="A67" t="s">
        <v>21</v>
      </c>
      <c r="B67">
        <v>11208</v>
      </c>
      <c r="C67">
        <v>10779</v>
      </c>
      <c r="D67">
        <v>9857</v>
      </c>
      <c r="E67">
        <v>9130</v>
      </c>
      <c r="F67">
        <v>9112</v>
      </c>
      <c r="G67">
        <v>8891</v>
      </c>
      <c r="H67">
        <v>9101</v>
      </c>
      <c r="I67">
        <v>8982</v>
      </c>
      <c r="J67">
        <v>8938</v>
      </c>
      <c r="K67">
        <v>8809</v>
      </c>
      <c r="L67">
        <v>7454</v>
      </c>
      <c r="M67">
        <v>7699</v>
      </c>
      <c r="N67">
        <v>7895</v>
      </c>
      <c r="O67">
        <v>7867</v>
      </c>
      <c r="P67" s="26" t="s">
        <v>22</v>
      </c>
    </row>
    <row r="68" spans="1:16" x14ac:dyDescent="0.25">
      <c r="A68" t="s">
        <v>23</v>
      </c>
      <c r="B68">
        <v>199</v>
      </c>
      <c r="C68">
        <v>233</v>
      </c>
      <c r="D68">
        <v>208</v>
      </c>
      <c r="E68">
        <v>201</v>
      </c>
      <c r="F68">
        <v>158</v>
      </c>
      <c r="G68">
        <v>126</v>
      </c>
      <c r="H68">
        <v>204</v>
      </c>
      <c r="I68">
        <v>217</v>
      </c>
      <c r="J68">
        <v>261</v>
      </c>
      <c r="K68">
        <v>232</v>
      </c>
      <c r="L68">
        <v>188</v>
      </c>
      <c r="M68">
        <v>205</v>
      </c>
      <c r="N68">
        <v>306</v>
      </c>
      <c r="O68">
        <v>288</v>
      </c>
      <c r="P68">
        <v>227</v>
      </c>
    </row>
    <row r="69" spans="1:16" x14ac:dyDescent="0.25">
      <c r="A69" t="s">
        <v>24</v>
      </c>
      <c r="B69">
        <v>1813</v>
      </c>
      <c r="C69">
        <v>1959</v>
      </c>
      <c r="D69">
        <v>1652</v>
      </c>
      <c r="E69">
        <v>1581</v>
      </c>
      <c r="F69">
        <v>1466</v>
      </c>
      <c r="G69">
        <v>1248</v>
      </c>
      <c r="H69">
        <v>1275</v>
      </c>
      <c r="I69">
        <v>1238</v>
      </c>
      <c r="J69">
        <v>1251</v>
      </c>
      <c r="K69">
        <v>1177</v>
      </c>
      <c r="L69">
        <v>1084</v>
      </c>
      <c r="M69">
        <v>872</v>
      </c>
      <c r="N69">
        <v>751</v>
      </c>
      <c r="O69">
        <v>731</v>
      </c>
      <c r="P69">
        <v>695</v>
      </c>
    </row>
    <row r="70" spans="1:16" ht="15.75" thickBot="1" x14ac:dyDescent="0.3">
      <c r="A70" s="63" t="s">
        <v>25</v>
      </c>
      <c r="B70" s="64" t="s">
        <v>22</v>
      </c>
      <c r="C70" s="64" t="s">
        <v>22</v>
      </c>
      <c r="D70" s="64" t="s">
        <v>22</v>
      </c>
      <c r="E70" s="64" t="s">
        <v>22</v>
      </c>
      <c r="F70" s="64" t="s">
        <v>22</v>
      </c>
      <c r="G70" s="64" t="s">
        <v>22</v>
      </c>
      <c r="H70" s="64" t="s">
        <v>22</v>
      </c>
      <c r="I70" s="64" t="s">
        <v>22</v>
      </c>
      <c r="J70" s="64" t="s">
        <v>22</v>
      </c>
      <c r="K70" s="63">
        <v>246</v>
      </c>
      <c r="L70" s="63">
        <v>229</v>
      </c>
      <c r="M70" s="63">
        <v>244</v>
      </c>
      <c r="N70" s="63">
        <v>239</v>
      </c>
      <c r="O70" s="63">
        <v>247</v>
      </c>
      <c r="P70" s="64" t="s">
        <v>22</v>
      </c>
    </row>
    <row r="74" spans="1:16" x14ac:dyDescent="0.25">
      <c r="A74" s="2" t="s">
        <v>621</v>
      </c>
    </row>
    <row r="75" spans="1:16" x14ac:dyDescent="0.25">
      <c r="A75" s="22" t="s">
        <v>623</v>
      </c>
    </row>
    <row r="77" spans="1:16" ht="15.75" thickBot="1" x14ac:dyDescent="0.3">
      <c r="A77" s="63"/>
      <c r="B77" s="63">
        <v>2010</v>
      </c>
      <c r="C77" s="63">
        <v>2011</v>
      </c>
      <c r="D77" s="63">
        <v>2012</v>
      </c>
      <c r="E77" s="63">
        <v>2013</v>
      </c>
      <c r="F77" s="63">
        <v>2014</v>
      </c>
      <c r="G77" s="63">
        <v>2015</v>
      </c>
      <c r="H77" s="63">
        <v>2016</v>
      </c>
      <c r="I77" s="63">
        <v>2017</v>
      </c>
      <c r="J77" s="63">
        <v>2018</v>
      </c>
      <c r="K77" s="63">
        <v>2019</v>
      </c>
      <c r="L77" s="63">
        <v>2020</v>
      </c>
      <c r="M77" s="63">
        <v>2021</v>
      </c>
      <c r="N77" s="63">
        <v>2022</v>
      </c>
      <c r="O77" s="63">
        <v>2023</v>
      </c>
      <c r="P77" s="63">
        <v>2024</v>
      </c>
    </row>
    <row r="78" spans="1:16" x14ac:dyDescent="0.25">
      <c r="A78" t="s">
        <v>21</v>
      </c>
      <c r="B78">
        <v>2.5</v>
      </c>
      <c r="C78">
        <v>2.4</v>
      </c>
      <c r="D78">
        <v>2.2000000000000002</v>
      </c>
      <c r="E78">
        <v>2.1</v>
      </c>
      <c r="F78">
        <v>2.1</v>
      </c>
      <c r="G78">
        <v>2</v>
      </c>
      <c r="H78">
        <v>2</v>
      </c>
      <c r="I78">
        <v>2</v>
      </c>
      <c r="J78">
        <v>2</v>
      </c>
      <c r="K78">
        <v>2</v>
      </c>
      <c r="L78">
        <v>1.7</v>
      </c>
      <c r="M78">
        <v>1.7</v>
      </c>
      <c r="N78">
        <v>1.8</v>
      </c>
      <c r="O78">
        <v>1.8</v>
      </c>
      <c r="P78" s="26" t="s">
        <v>22</v>
      </c>
    </row>
    <row r="79" spans="1:16" x14ac:dyDescent="0.25">
      <c r="A79" t="s">
        <v>23</v>
      </c>
      <c r="B79">
        <v>1.2</v>
      </c>
      <c r="C79">
        <v>1.4</v>
      </c>
      <c r="D79">
        <v>1.2</v>
      </c>
      <c r="E79">
        <v>1.2</v>
      </c>
      <c r="F79">
        <v>0.9</v>
      </c>
      <c r="G79">
        <v>0.7</v>
      </c>
      <c r="H79">
        <v>1.2</v>
      </c>
      <c r="I79">
        <v>1.3</v>
      </c>
      <c r="J79">
        <v>1.5</v>
      </c>
      <c r="K79">
        <v>1.3</v>
      </c>
      <c r="L79">
        <v>1.1000000000000001</v>
      </c>
      <c r="M79">
        <v>1.2</v>
      </c>
      <c r="N79">
        <v>1.7</v>
      </c>
      <c r="O79">
        <v>1.6</v>
      </c>
      <c r="P79">
        <v>1.3</v>
      </c>
    </row>
    <row r="80" spans="1:16" x14ac:dyDescent="0.25">
      <c r="A80" t="s">
        <v>24</v>
      </c>
      <c r="B80">
        <v>4.8</v>
      </c>
      <c r="C80">
        <v>5.0999999999999996</v>
      </c>
      <c r="D80">
        <v>4.3</v>
      </c>
      <c r="E80">
        <v>4.2</v>
      </c>
      <c r="F80">
        <v>3.9</v>
      </c>
      <c r="G80">
        <v>3.3</v>
      </c>
      <c r="H80">
        <v>3.4</v>
      </c>
      <c r="I80">
        <v>3.3</v>
      </c>
      <c r="J80">
        <v>3.3</v>
      </c>
      <c r="K80">
        <v>3.1</v>
      </c>
      <c r="L80">
        <v>2.9</v>
      </c>
      <c r="M80">
        <v>2.4</v>
      </c>
      <c r="N80">
        <v>2</v>
      </c>
      <c r="O80">
        <v>2</v>
      </c>
      <c r="P80">
        <v>1.9</v>
      </c>
    </row>
    <row r="81" spans="1:16" ht="15.75" thickBot="1" x14ac:dyDescent="0.3">
      <c r="A81" s="63" t="s">
        <v>25</v>
      </c>
      <c r="B81" s="64" t="s">
        <v>22</v>
      </c>
      <c r="C81" s="64" t="s">
        <v>22</v>
      </c>
      <c r="D81" s="64" t="s">
        <v>22</v>
      </c>
      <c r="E81" s="64" t="s">
        <v>22</v>
      </c>
      <c r="F81" s="64" t="s">
        <v>22</v>
      </c>
      <c r="G81" s="64" t="s">
        <v>22</v>
      </c>
      <c r="H81" s="64" t="s">
        <v>22</v>
      </c>
      <c r="I81" s="64" t="s">
        <v>22</v>
      </c>
      <c r="J81" s="64" t="s">
        <v>22</v>
      </c>
      <c r="K81" s="63">
        <v>3.5</v>
      </c>
      <c r="L81" s="63">
        <v>3.3</v>
      </c>
      <c r="M81" s="63">
        <v>3.6</v>
      </c>
      <c r="N81" s="63">
        <v>3.6</v>
      </c>
      <c r="O81" s="63">
        <v>3.7</v>
      </c>
      <c r="P81" s="64" t="s">
        <v>22</v>
      </c>
    </row>
    <row r="85" spans="1:16" x14ac:dyDescent="0.25">
      <c r="A85" s="2" t="s">
        <v>619</v>
      </c>
    </row>
    <row r="86" spans="1:16" x14ac:dyDescent="0.25">
      <c r="A86" s="22" t="s">
        <v>624</v>
      </c>
    </row>
    <row r="88" spans="1:16" ht="15.75" thickBot="1" x14ac:dyDescent="0.3">
      <c r="A88" s="63"/>
      <c r="B88" s="63">
        <v>2010</v>
      </c>
      <c r="C88" s="63">
        <v>2011</v>
      </c>
      <c r="D88" s="63">
        <v>2012</v>
      </c>
      <c r="E88" s="63">
        <v>2013</v>
      </c>
      <c r="F88" s="63">
        <v>2014</v>
      </c>
      <c r="G88" s="63">
        <v>2015</v>
      </c>
      <c r="H88" s="63">
        <v>2016</v>
      </c>
      <c r="I88" s="63">
        <v>2017</v>
      </c>
      <c r="J88" s="63">
        <v>2018</v>
      </c>
      <c r="K88" s="63">
        <v>2019</v>
      </c>
      <c r="L88" s="63">
        <v>2020</v>
      </c>
      <c r="M88" s="63">
        <v>2021</v>
      </c>
      <c r="N88" s="63">
        <v>2022</v>
      </c>
      <c r="O88" s="63">
        <v>2023</v>
      </c>
      <c r="P88" s="63">
        <v>2024</v>
      </c>
    </row>
    <row r="89" spans="1:16" x14ac:dyDescent="0.25">
      <c r="A89" t="s">
        <v>21</v>
      </c>
      <c r="B89">
        <v>15844</v>
      </c>
      <c r="C89">
        <v>15271</v>
      </c>
      <c r="D89">
        <v>14028</v>
      </c>
      <c r="E89">
        <v>12599</v>
      </c>
      <c r="F89">
        <v>12606</v>
      </c>
      <c r="G89">
        <v>12888</v>
      </c>
      <c r="H89">
        <v>12760</v>
      </c>
      <c r="I89">
        <v>12424</v>
      </c>
      <c r="J89">
        <v>12358</v>
      </c>
      <c r="K89">
        <v>11978</v>
      </c>
      <c r="L89">
        <v>9885</v>
      </c>
      <c r="M89">
        <v>10450</v>
      </c>
      <c r="N89">
        <v>10868</v>
      </c>
      <c r="O89">
        <v>10789</v>
      </c>
      <c r="P89" s="26" t="s">
        <v>22</v>
      </c>
    </row>
    <row r="90" spans="1:16" x14ac:dyDescent="0.25">
      <c r="A90" t="s">
        <v>23</v>
      </c>
      <c r="B90">
        <v>254</v>
      </c>
      <c r="C90">
        <v>266</v>
      </c>
      <c r="D90">
        <v>280</v>
      </c>
      <c r="E90">
        <v>203</v>
      </c>
      <c r="F90">
        <v>205</v>
      </c>
      <c r="G90">
        <v>305</v>
      </c>
      <c r="H90">
        <v>239</v>
      </c>
      <c r="I90">
        <v>236</v>
      </c>
      <c r="J90">
        <v>256</v>
      </c>
      <c r="K90">
        <v>274</v>
      </c>
      <c r="L90">
        <v>265</v>
      </c>
      <c r="M90">
        <v>254</v>
      </c>
      <c r="N90">
        <v>274</v>
      </c>
      <c r="O90">
        <v>261</v>
      </c>
      <c r="P90">
        <v>275</v>
      </c>
    </row>
    <row r="91" spans="1:16" x14ac:dyDescent="0.25">
      <c r="A91" t="s">
        <v>24</v>
      </c>
      <c r="B91">
        <v>2067</v>
      </c>
      <c r="C91">
        <v>2193</v>
      </c>
      <c r="D91">
        <v>1875</v>
      </c>
      <c r="E91">
        <v>1736</v>
      </c>
      <c r="F91">
        <v>1680</v>
      </c>
      <c r="G91">
        <v>1629</v>
      </c>
      <c r="H91">
        <v>1701</v>
      </c>
      <c r="I91">
        <v>1523</v>
      </c>
      <c r="J91">
        <v>1559</v>
      </c>
      <c r="K91">
        <v>1662</v>
      </c>
      <c r="L91">
        <v>1352</v>
      </c>
      <c r="M91">
        <v>1299</v>
      </c>
      <c r="N91">
        <v>1081</v>
      </c>
      <c r="O91">
        <v>1107</v>
      </c>
      <c r="P91">
        <v>1137</v>
      </c>
    </row>
    <row r="92" spans="1:16" ht="15.75" thickBot="1" x14ac:dyDescent="0.3">
      <c r="A92" s="63" t="s">
        <v>25</v>
      </c>
      <c r="B92" s="64" t="s">
        <v>22</v>
      </c>
      <c r="C92" s="64" t="s">
        <v>22</v>
      </c>
      <c r="D92" s="64" t="s">
        <v>22</v>
      </c>
      <c r="E92" s="64" t="s">
        <v>22</v>
      </c>
      <c r="F92" s="64" t="s">
        <v>22</v>
      </c>
      <c r="G92" s="64" t="s">
        <v>22</v>
      </c>
      <c r="H92" s="64" t="s">
        <v>22</v>
      </c>
      <c r="I92" s="64" t="s">
        <v>22</v>
      </c>
      <c r="J92" s="64" t="s">
        <v>22</v>
      </c>
      <c r="K92" s="63">
        <v>229</v>
      </c>
      <c r="L92" s="63">
        <v>233</v>
      </c>
      <c r="M92" s="63">
        <v>252</v>
      </c>
      <c r="N92" s="63">
        <v>272</v>
      </c>
      <c r="O92" s="63">
        <v>222</v>
      </c>
      <c r="P92" s="64" t="s">
        <v>22</v>
      </c>
    </row>
    <row r="96" spans="1:16" x14ac:dyDescent="0.25">
      <c r="A96" s="2" t="s">
        <v>621</v>
      </c>
    </row>
    <row r="97" spans="1:16" x14ac:dyDescent="0.25">
      <c r="A97" s="22" t="s">
        <v>624</v>
      </c>
    </row>
    <row r="99" spans="1:16" ht="15.75" thickBot="1" x14ac:dyDescent="0.3">
      <c r="A99" s="63"/>
      <c r="B99" s="63">
        <v>2010</v>
      </c>
      <c r="C99" s="63">
        <v>2011</v>
      </c>
      <c r="D99" s="63">
        <v>2012</v>
      </c>
      <c r="E99" s="63">
        <v>2013</v>
      </c>
      <c r="F99" s="63">
        <v>2014</v>
      </c>
      <c r="G99" s="63">
        <v>2015</v>
      </c>
      <c r="H99" s="63">
        <v>2016</v>
      </c>
      <c r="I99" s="63">
        <v>2017</v>
      </c>
      <c r="J99" s="63">
        <v>2018</v>
      </c>
      <c r="K99" s="63">
        <v>2019</v>
      </c>
      <c r="L99" s="63">
        <v>2020</v>
      </c>
      <c r="M99" s="63">
        <v>2021</v>
      </c>
      <c r="N99" s="63">
        <v>2022</v>
      </c>
      <c r="O99" s="63">
        <v>2023</v>
      </c>
      <c r="P99" s="63">
        <v>2024</v>
      </c>
    </row>
    <row r="100" spans="1:16" x14ac:dyDescent="0.25">
      <c r="A100" t="s">
        <v>21</v>
      </c>
      <c r="B100">
        <v>3.6</v>
      </c>
      <c r="C100">
        <v>3.5</v>
      </c>
      <c r="D100">
        <v>3.2</v>
      </c>
      <c r="E100">
        <v>2.9</v>
      </c>
      <c r="F100">
        <v>2.8</v>
      </c>
      <c r="G100">
        <v>2.9</v>
      </c>
      <c r="H100">
        <v>2.9</v>
      </c>
      <c r="I100">
        <v>2.8</v>
      </c>
      <c r="J100">
        <v>2.8</v>
      </c>
      <c r="K100">
        <v>2.7</v>
      </c>
      <c r="L100">
        <v>2.2000000000000002</v>
      </c>
      <c r="M100">
        <v>2.2999999999999998</v>
      </c>
      <c r="N100">
        <v>2.4</v>
      </c>
      <c r="O100">
        <v>2.4</v>
      </c>
      <c r="P100" s="26" t="s">
        <v>22</v>
      </c>
    </row>
    <row r="101" spans="1:16" x14ac:dyDescent="0.25">
      <c r="A101" t="s">
        <v>23</v>
      </c>
      <c r="B101">
        <v>1.5</v>
      </c>
      <c r="C101">
        <v>1.6</v>
      </c>
      <c r="D101">
        <v>1.7</v>
      </c>
      <c r="E101">
        <v>1.2</v>
      </c>
      <c r="F101">
        <v>1.2</v>
      </c>
      <c r="G101">
        <v>1.8</v>
      </c>
      <c r="H101">
        <v>1.4</v>
      </c>
      <c r="I101">
        <v>1.4</v>
      </c>
      <c r="J101">
        <v>1.5</v>
      </c>
      <c r="K101">
        <v>1.6</v>
      </c>
      <c r="L101">
        <v>1.5</v>
      </c>
      <c r="M101">
        <v>1.4</v>
      </c>
      <c r="N101">
        <v>1.5</v>
      </c>
      <c r="O101">
        <v>1.5</v>
      </c>
      <c r="P101">
        <v>1.5</v>
      </c>
    </row>
    <row r="102" spans="1:16" x14ac:dyDescent="0.25">
      <c r="A102" t="s">
        <v>24</v>
      </c>
      <c r="B102">
        <v>5.4</v>
      </c>
      <c r="C102">
        <v>5.8</v>
      </c>
      <c r="D102">
        <v>4.9000000000000004</v>
      </c>
      <c r="E102">
        <v>4.5999999999999996</v>
      </c>
      <c r="F102">
        <v>4.4000000000000004</v>
      </c>
      <c r="G102">
        <v>4.3</v>
      </c>
      <c r="H102">
        <v>4.5</v>
      </c>
      <c r="I102">
        <v>4</v>
      </c>
      <c r="J102">
        <v>4.0999999999999996</v>
      </c>
      <c r="K102">
        <v>4.4000000000000004</v>
      </c>
      <c r="L102">
        <v>3.6</v>
      </c>
      <c r="M102">
        <v>3.5</v>
      </c>
      <c r="N102">
        <v>2.9</v>
      </c>
      <c r="O102">
        <v>3</v>
      </c>
      <c r="P102">
        <v>3.1</v>
      </c>
    </row>
    <row r="103" spans="1:16" ht="15.75" thickBot="1" x14ac:dyDescent="0.3">
      <c r="A103" s="63" t="s">
        <v>25</v>
      </c>
      <c r="B103" s="64" t="s">
        <v>22</v>
      </c>
      <c r="C103" s="64" t="s">
        <v>22</v>
      </c>
      <c r="D103" s="64" t="s">
        <v>22</v>
      </c>
      <c r="E103" s="64" t="s">
        <v>22</v>
      </c>
      <c r="F103" s="64" t="s">
        <v>22</v>
      </c>
      <c r="G103" s="64" t="s">
        <v>22</v>
      </c>
      <c r="H103" s="64" t="s">
        <v>22</v>
      </c>
      <c r="I103" s="64" t="s">
        <v>22</v>
      </c>
      <c r="J103" s="64" t="s">
        <v>22</v>
      </c>
      <c r="K103" s="63">
        <v>3.3</v>
      </c>
      <c r="L103" s="63">
        <v>3.4</v>
      </c>
      <c r="M103" s="63">
        <v>3.7</v>
      </c>
      <c r="N103" s="63">
        <v>4</v>
      </c>
      <c r="O103" s="63">
        <v>3.4</v>
      </c>
      <c r="P103" s="64" t="s">
        <v>22</v>
      </c>
    </row>
    <row r="107" spans="1:16" x14ac:dyDescent="0.25">
      <c r="A107" s="2" t="s">
        <v>619</v>
      </c>
    </row>
    <row r="108" spans="1:16" x14ac:dyDescent="0.25">
      <c r="A108" s="22" t="s">
        <v>625</v>
      </c>
    </row>
    <row r="110" spans="1:16" ht="15.75" thickBot="1" x14ac:dyDescent="0.3">
      <c r="A110" s="63"/>
      <c r="B110" s="63">
        <v>2010</v>
      </c>
      <c r="C110" s="63">
        <v>2011</v>
      </c>
      <c r="D110" s="63">
        <v>2012</v>
      </c>
      <c r="E110" s="63">
        <v>2013</v>
      </c>
      <c r="F110" s="63">
        <v>2014</v>
      </c>
      <c r="G110" s="63">
        <v>2015</v>
      </c>
      <c r="H110" s="63">
        <v>2016</v>
      </c>
      <c r="I110" s="63">
        <v>2017</v>
      </c>
      <c r="J110" s="63">
        <v>2018</v>
      </c>
      <c r="K110" s="63">
        <v>2019</v>
      </c>
      <c r="L110" s="63">
        <v>2020</v>
      </c>
      <c r="M110" s="63">
        <v>2021</v>
      </c>
      <c r="N110" s="63">
        <v>2022</v>
      </c>
      <c r="O110" s="63">
        <v>2023</v>
      </c>
      <c r="P110" s="63">
        <v>2024</v>
      </c>
    </row>
    <row r="111" spans="1:16" x14ac:dyDescent="0.25">
      <c r="A111" t="s">
        <v>21</v>
      </c>
      <c r="B111">
        <v>354</v>
      </c>
      <c r="C111">
        <v>655</v>
      </c>
      <c r="D111">
        <v>785</v>
      </c>
      <c r="E111">
        <v>633</v>
      </c>
      <c r="F111">
        <v>651</v>
      </c>
      <c r="G111">
        <v>653</v>
      </c>
      <c r="H111">
        <v>27</v>
      </c>
      <c r="I111">
        <v>9</v>
      </c>
      <c r="J111">
        <v>11</v>
      </c>
      <c r="K111">
        <v>31</v>
      </c>
      <c r="L111">
        <v>15</v>
      </c>
      <c r="M111">
        <v>3</v>
      </c>
      <c r="N111">
        <v>1</v>
      </c>
      <c r="O111">
        <v>2</v>
      </c>
      <c r="P111" s="26" t="s">
        <v>22</v>
      </c>
    </row>
    <row r="112" spans="1:16" x14ac:dyDescent="0.25">
      <c r="A112" t="s">
        <v>23</v>
      </c>
      <c r="B112">
        <v>21</v>
      </c>
      <c r="C112">
        <v>4</v>
      </c>
      <c r="D112">
        <v>6</v>
      </c>
      <c r="E112">
        <v>15</v>
      </c>
      <c r="F112">
        <v>56</v>
      </c>
      <c r="G112">
        <v>21</v>
      </c>
      <c r="H112">
        <v>13</v>
      </c>
      <c r="I112">
        <v>0</v>
      </c>
      <c r="J112">
        <v>5</v>
      </c>
      <c r="K112">
        <v>5</v>
      </c>
      <c r="L112">
        <v>7</v>
      </c>
      <c r="M112">
        <v>3</v>
      </c>
      <c r="N112">
        <v>0</v>
      </c>
      <c r="O112">
        <v>0</v>
      </c>
      <c r="P112">
        <v>0</v>
      </c>
    </row>
    <row r="113" spans="1:16" x14ac:dyDescent="0.25">
      <c r="A113" t="s">
        <v>24</v>
      </c>
      <c r="B113">
        <v>0</v>
      </c>
      <c r="C113">
        <v>0</v>
      </c>
      <c r="D113">
        <v>0</v>
      </c>
      <c r="E113">
        <v>0</v>
      </c>
      <c r="F113">
        <v>0</v>
      </c>
      <c r="G113">
        <v>0</v>
      </c>
      <c r="H113">
        <v>0</v>
      </c>
      <c r="I113">
        <v>0</v>
      </c>
      <c r="J113">
        <v>0</v>
      </c>
      <c r="K113">
        <v>0</v>
      </c>
      <c r="L113">
        <v>0</v>
      </c>
      <c r="M113">
        <v>0</v>
      </c>
      <c r="N113">
        <v>0</v>
      </c>
      <c r="O113">
        <v>0</v>
      </c>
      <c r="P113">
        <v>0</v>
      </c>
    </row>
    <row r="114" spans="1:16" ht="15.75" thickBot="1" x14ac:dyDescent="0.3">
      <c r="A114" s="63" t="s">
        <v>25</v>
      </c>
      <c r="B114" s="64" t="s">
        <v>22</v>
      </c>
      <c r="C114" s="64" t="s">
        <v>22</v>
      </c>
      <c r="D114" s="64" t="s">
        <v>22</v>
      </c>
      <c r="E114" s="64" t="s">
        <v>22</v>
      </c>
      <c r="F114" s="64" t="s">
        <v>22</v>
      </c>
      <c r="G114" s="64" t="s">
        <v>22</v>
      </c>
      <c r="H114" s="64" t="s">
        <v>22</v>
      </c>
      <c r="I114" s="64" t="s">
        <v>22</v>
      </c>
      <c r="J114" s="64" t="s">
        <v>22</v>
      </c>
      <c r="K114" s="63">
        <v>0</v>
      </c>
      <c r="L114" s="63">
        <v>0</v>
      </c>
      <c r="M114" s="63">
        <v>0</v>
      </c>
      <c r="N114" s="63">
        <v>0</v>
      </c>
      <c r="O114" s="63">
        <v>0</v>
      </c>
      <c r="P114" s="64" t="s">
        <v>22</v>
      </c>
    </row>
    <row r="118" spans="1:16" x14ac:dyDescent="0.25">
      <c r="A118" s="2" t="s">
        <v>621</v>
      </c>
    </row>
    <row r="119" spans="1:16" x14ac:dyDescent="0.25">
      <c r="A119" s="22" t="s">
        <v>625</v>
      </c>
    </row>
    <row r="121" spans="1:16" ht="15.75" thickBot="1" x14ac:dyDescent="0.3">
      <c r="A121" s="63"/>
      <c r="B121" s="63">
        <v>2010</v>
      </c>
      <c r="C121" s="63">
        <v>2011</v>
      </c>
      <c r="D121" s="63">
        <v>2012</v>
      </c>
      <c r="E121" s="63">
        <v>2013</v>
      </c>
      <c r="F121" s="63">
        <v>2014</v>
      </c>
      <c r="G121" s="63">
        <v>2015</v>
      </c>
      <c r="H121" s="63">
        <v>2016</v>
      </c>
      <c r="I121" s="63">
        <v>2017</v>
      </c>
      <c r="J121" s="63">
        <v>2018</v>
      </c>
      <c r="K121" s="63">
        <v>2019</v>
      </c>
      <c r="L121" s="63">
        <v>2020</v>
      </c>
      <c r="M121" s="63">
        <v>2021</v>
      </c>
      <c r="N121" s="63">
        <v>2022</v>
      </c>
      <c r="O121" s="63">
        <v>2023</v>
      </c>
      <c r="P121" s="63">
        <v>2024</v>
      </c>
    </row>
    <row r="122" spans="1:16" x14ac:dyDescent="0.25">
      <c r="A122" t="s">
        <v>21</v>
      </c>
      <c r="B122">
        <v>0.1</v>
      </c>
      <c r="C122">
        <v>0.1</v>
      </c>
      <c r="D122">
        <v>0.2</v>
      </c>
      <c r="E122">
        <v>0.1</v>
      </c>
      <c r="F122">
        <v>0.1</v>
      </c>
      <c r="G122">
        <v>0.1</v>
      </c>
      <c r="H122">
        <v>0</v>
      </c>
      <c r="I122">
        <v>0</v>
      </c>
      <c r="J122">
        <v>0</v>
      </c>
      <c r="K122">
        <v>0</v>
      </c>
      <c r="L122">
        <v>0</v>
      </c>
      <c r="M122">
        <v>0</v>
      </c>
      <c r="N122">
        <v>0</v>
      </c>
      <c r="O122">
        <v>0</v>
      </c>
      <c r="P122" s="26" t="s">
        <v>22</v>
      </c>
    </row>
    <row r="123" spans="1:16" x14ac:dyDescent="0.25">
      <c r="A123" t="s">
        <v>23</v>
      </c>
      <c r="B123">
        <v>0.1</v>
      </c>
      <c r="C123">
        <v>0</v>
      </c>
      <c r="D123">
        <v>0</v>
      </c>
      <c r="E123">
        <v>0.1</v>
      </c>
      <c r="F123">
        <v>0.3</v>
      </c>
      <c r="G123">
        <v>0.1</v>
      </c>
      <c r="H123">
        <v>0.1</v>
      </c>
      <c r="I123">
        <v>0</v>
      </c>
      <c r="J123">
        <v>0</v>
      </c>
      <c r="K123">
        <v>0</v>
      </c>
      <c r="L123">
        <v>0</v>
      </c>
      <c r="M123">
        <v>0</v>
      </c>
      <c r="N123">
        <v>0</v>
      </c>
      <c r="O123">
        <v>0</v>
      </c>
      <c r="P123">
        <v>0</v>
      </c>
    </row>
    <row r="124" spans="1:16" x14ac:dyDescent="0.25">
      <c r="A124" t="s">
        <v>24</v>
      </c>
      <c r="B124">
        <v>0</v>
      </c>
      <c r="C124">
        <v>0</v>
      </c>
      <c r="D124">
        <v>0</v>
      </c>
      <c r="E124">
        <v>0</v>
      </c>
      <c r="F124">
        <v>0</v>
      </c>
      <c r="G124">
        <v>0</v>
      </c>
      <c r="H124">
        <v>0</v>
      </c>
      <c r="I124">
        <v>0</v>
      </c>
      <c r="J124">
        <v>0</v>
      </c>
      <c r="K124">
        <v>0</v>
      </c>
      <c r="L124">
        <v>0</v>
      </c>
      <c r="M124">
        <v>0</v>
      </c>
      <c r="N124">
        <v>0</v>
      </c>
      <c r="O124">
        <v>0</v>
      </c>
      <c r="P124">
        <v>0</v>
      </c>
    </row>
    <row r="125" spans="1:16" ht="15.75" thickBot="1" x14ac:dyDescent="0.3">
      <c r="A125" s="63" t="s">
        <v>25</v>
      </c>
      <c r="B125" s="64" t="s">
        <v>22</v>
      </c>
      <c r="C125" s="64" t="s">
        <v>22</v>
      </c>
      <c r="D125" s="64" t="s">
        <v>22</v>
      </c>
      <c r="E125" s="64" t="s">
        <v>22</v>
      </c>
      <c r="F125" s="64" t="s">
        <v>22</v>
      </c>
      <c r="G125" s="64" t="s">
        <v>22</v>
      </c>
      <c r="H125" s="64" t="s">
        <v>22</v>
      </c>
      <c r="I125" s="64" t="s">
        <v>22</v>
      </c>
      <c r="J125" s="64" t="s">
        <v>22</v>
      </c>
      <c r="K125" s="63">
        <v>0</v>
      </c>
      <c r="L125" s="63">
        <v>0</v>
      </c>
      <c r="M125" s="63">
        <v>0</v>
      </c>
      <c r="N125" s="63">
        <v>0</v>
      </c>
      <c r="O125" s="63">
        <v>0</v>
      </c>
      <c r="P125" s="64" t="s">
        <v>22</v>
      </c>
    </row>
    <row r="127" spans="1:16" x14ac:dyDescent="0.25">
      <c r="A127" t="s">
        <v>626</v>
      </c>
    </row>
    <row r="128" spans="1:16" x14ac:dyDescent="0.25">
      <c r="A128" t="s">
        <v>627</v>
      </c>
    </row>
    <row r="130" spans="1:9" x14ac:dyDescent="0.25">
      <c r="A130" s="28" t="s">
        <v>30</v>
      </c>
    </row>
    <row r="131" spans="1:9" x14ac:dyDescent="0.25">
      <c r="A131" t="s">
        <v>31</v>
      </c>
    </row>
    <row r="133" spans="1:9" x14ac:dyDescent="0.25">
      <c r="A133" s="28" t="s">
        <v>32</v>
      </c>
    </row>
    <row r="134" spans="1:9" x14ac:dyDescent="0.25">
      <c r="A134" t="s">
        <v>33</v>
      </c>
    </row>
    <row r="135" spans="1:9" x14ac:dyDescent="0.25">
      <c r="A135" t="s">
        <v>372</v>
      </c>
    </row>
    <row r="136" spans="1:9" x14ac:dyDescent="0.25">
      <c r="A136" t="s">
        <v>45</v>
      </c>
    </row>
    <row r="137" spans="1:9" x14ac:dyDescent="0.25">
      <c r="A137" t="s">
        <v>149</v>
      </c>
    </row>
    <row r="142" spans="1:9" x14ac:dyDescent="0.25">
      <c r="A142" s="29" t="s">
        <v>34</v>
      </c>
    </row>
    <row r="143" spans="1:9" x14ac:dyDescent="0.25">
      <c r="A143" s="30" t="s">
        <v>628</v>
      </c>
      <c r="B143" s="16"/>
      <c r="C143" s="16"/>
      <c r="D143" s="16"/>
      <c r="E143" s="16"/>
      <c r="F143" s="16"/>
      <c r="G143" s="16"/>
      <c r="H143" s="16"/>
      <c r="I143" s="16"/>
    </row>
    <row r="144" spans="1:9" x14ac:dyDescent="0.25">
      <c r="A144" s="16"/>
      <c r="B144" s="16"/>
      <c r="C144" s="16"/>
      <c r="D144" s="16"/>
      <c r="E144" s="16"/>
      <c r="F144" s="16"/>
      <c r="G144" s="16"/>
      <c r="H144" s="16"/>
      <c r="I144" s="16"/>
    </row>
    <row r="145" spans="1:9" x14ac:dyDescent="0.25">
      <c r="A145" s="16"/>
      <c r="B145" s="16"/>
      <c r="C145" s="16"/>
      <c r="D145" s="16"/>
      <c r="E145" s="16"/>
      <c r="F145" s="16"/>
      <c r="G145" s="16"/>
      <c r="H145" s="16"/>
      <c r="I145" s="16"/>
    </row>
    <row r="146" spans="1:9" x14ac:dyDescent="0.25">
      <c r="A146" s="16"/>
      <c r="B146" s="16"/>
      <c r="C146" s="16"/>
      <c r="D146" s="16"/>
      <c r="E146" s="16"/>
      <c r="F146" s="16"/>
      <c r="G146" s="16"/>
      <c r="H146" s="16"/>
      <c r="I146" s="16"/>
    </row>
    <row r="147" spans="1:9" x14ac:dyDescent="0.25">
      <c r="A147" s="16"/>
      <c r="B147" s="16"/>
      <c r="C147" s="16"/>
      <c r="D147" s="16"/>
      <c r="E147" s="16"/>
      <c r="F147" s="16"/>
      <c r="G147" s="16"/>
      <c r="H147" s="16"/>
      <c r="I147" s="16"/>
    </row>
    <row r="148" spans="1:9" x14ac:dyDescent="0.25">
      <c r="A148" s="16"/>
      <c r="B148" s="16"/>
      <c r="C148" s="16"/>
      <c r="D148" s="16"/>
      <c r="E148" s="16"/>
      <c r="F148" s="16"/>
      <c r="G148" s="16"/>
      <c r="H148" s="16"/>
      <c r="I148" s="16"/>
    </row>
    <row r="149" spans="1:9" x14ac:dyDescent="0.25">
      <c r="A149" s="16"/>
      <c r="B149" s="16"/>
      <c r="C149" s="16"/>
      <c r="D149" s="16"/>
      <c r="E149" s="16"/>
      <c r="F149" s="16"/>
      <c r="G149" s="16"/>
      <c r="H149" s="16"/>
      <c r="I149" s="16"/>
    </row>
  </sheetData>
  <mergeCells count="11">
    <mergeCell ref="A12:D12"/>
    <mergeCell ref="B13:D13"/>
    <mergeCell ref="B14:D14"/>
    <mergeCell ref="B15:D15"/>
    <mergeCell ref="A143:I14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9D24"/>
  </sheetPr>
  <dimension ref="A1:O49"/>
  <sheetViews>
    <sheetView workbookViewId="0">
      <selection activeCell="I1" sqref="I1"/>
    </sheetView>
  </sheetViews>
  <sheetFormatPr defaultRowHeight="15" x14ac:dyDescent="0.25"/>
  <cols>
    <col min="1" max="1" width="15.7109375" customWidth="1"/>
  </cols>
  <sheetData>
    <row r="1" spans="1:6" ht="23.25" x14ac:dyDescent="0.35">
      <c r="A1" s="62" t="s">
        <v>591</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629</v>
      </c>
      <c r="C6" s="8"/>
      <c r="D6" s="8"/>
      <c r="E6" s="8"/>
      <c r="F6" s="8"/>
    </row>
    <row r="7" spans="1:6" x14ac:dyDescent="0.25">
      <c r="A7" s="12" t="s">
        <v>4</v>
      </c>
      <c r="B7" s="9" t="s">
        <v>630</v>
      </c>
      <c r="C7" s="9"/>
      <c r="D7" s="9"/>
      <c r="E7" s="9"/>
      <c r="F7" s="9"/>
    </row>
    <row r="8" spans="1:6" x14ac:dyDescent="0.25">
      <c r="A8" s="12" t="s">
        <v>6</v>
      </c>
      <c r="B8" s="10" t="s">
        <v>631</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7"/>
    </row>
    <row r="13" spans="1:6" x14ac:dyDescent="0.25">
      <c r="A13" s="20" t="s">
        <v>13</v>
      </c>
      <c r="B13" s="17" t="s">
        <v>14</v>
      </c>
      <c r="C13" s="17"/>
      <c r="D13" s="17"/>
    </row>
    <row r="14" spans="1:6" x14ac:dyDescent="0.25">
      <c r="A14" s="12" t="s">
        <v>15</v>
      </c>
      <c r="B14" s="9" t="s">
        <v>632</v>
      </c>
      <c r="C14" s="9"/>
      <c r="D14" s="9"/>
    </row>
    <row r="15" spans="1:6" x14ac:dyDescent="0.25">
      <c r="A15" s="13" t="s">
        <v>17</v>
      </c>
      <c r="B15" s="19" t="s">
        <v>18</v>
      </c>
      <c r="C15" s="19"/>
      <c r="D15" s="19"/>
    </row>
    <row r="19" spans="1:15" x14ac:dyDescent="0.25">
      <c r="A19" s="2" t="s">
        <v>633</v>
      </c>
    </row>
    <row r="20" spans="1:15" x14ac:dyDescent="0.25">
      <c r="A20" s="22" t="s">
        <v>634</v>
      </c>
    </row>
    <row r="22" spans="1:15" ht="15.75" thickBot="1" x14ac:dyDescent="0.3">
      <c r="A22" s="63"/>
      <c r="B22" s="63">
        <v>2010</v>
      </c>
      <c r="C22" s="63">
        <v>2011</v>
      </c>
      <c r="D22" s="63">
        <v>2012</v>
      </c>
      <c r="E22" s="63">
        <v>2013</v>
      </c>
      <c r="F22" s="63">
        <v>2014</v>
      </c>
      <c r="G22" s="63">
        <v>2015</v>
      </c>
      <c r="H22" s="63">
        <v>2016</v>
      </c>
      <c r="I22" s="63">
        <v>2017</v>
      </c>
      <c r="J22" s="63">
        <v>2018</v>
      </c>
      <c r="K22" s="63">
        <v>2019</v>
      </c>
      <c r="L22" s="63">
        <v>2020</v>
      </c>
      <c r="M22" s="63">
        <v>2021</v>
      </c>
      <c r="N22" s="63">
        <v>2022</v>
      </c>
      <c r="O22" s="63">
        <v>2023</v>
      </c>
    </row>
    <row r="23" spans="1:15" x14ac:dyDescent="0.25">
      <c r="A23" t="s">
        <v>21</v>
      </c>
      <c r="B23">
        <v>360985</v>
      </c>
      <c r="C23">
        <v>383004</v>
      </c>
      <c r="D23">
        <v>336228</v>
      </c>
      <c r="E23">
        <v>321468</v>
      </c>
      <c r="F23">
        <v>284055</v>
      </c>
      <c r="G23">
        <v>314656</v>
      </c>
      <c r="H23">
        <v>275463</v>
      </c>
      <c r="I23">
        <v>297349</v>
      </c>
      <c r="J23">
        <v>286580</v>
      </c>
      <c r="K23">
        <v>228193</v>
      </c>
      <c r="L23">
        <v>233717</v>
      </c>
      <c r="M23">
        <v>250220</v>
      </c>
      <c r="N23">
        <v>238390</v>
      </c>
      <c r="O23">
        <v>182399</v>
      </c>
    </row>
    <row r="24" spans="1:15" x14ac:dyDescent="0.25">
      <c r="A24" t="s">
        <v>23</v>
      </c>
      <c r="B24">
        <v>11823</v>
      </c>
      <c r="C24">
        <v>11609</v>
      </c>
      <c r="D24">
        <v>8618</v>
      </c>
      <c r="E24">
        <v>9153</v>
      </c>
      <c r="F24">
        <v>8554</v>
      </c>
      <c r="G24">
        <v>7624</v>
      </c>
      <c r="H24">
        <v>6608</v>
      </c>
      <c r="I24">
        <v>6683</v>
      </c>
      <c r="J24">
        <v>7537</v>
      </c>
      <c r="K24">
        <v>6042</v>
      </c>
      <c r="L24">
        <v>4952</v>
      </c>
      <c r="M24">
        <v>5675</v>
      </c>
      <c r="N24">
        <v>5171</v>
      </c>
      <c r="O24">
        <v>3847</v>
      </c>
    </row>
    <row r="25" spans="1:15" x14ac:dyDescent="0.25">
      <c r="A25" t="s">
        <v>24</v>
      </c>
      <c r="B25">
        <v>51987</v>
      </c>
      <c r="C25">
        <v>49143</v>
      </c>
      <c r="D25">
        <v>46709</v>
      </c>
      <c r="E25">
        <v>45093</v>
      </c>
      <c r="F25">
        <v>44207</v>
      </c>
      <c r="G25">
        <v>43331</v>
      </c>
      <c r="H25">
        <v>40448</v>
      </c>
      <c r="I25">
        <v>43761</v>
      </c>
      <c r="J25">
        <v>45889</v>
      </c>
      <c r="K25">
        <v>35150</v>
      </c>
      <c r="L25">
        <v>35839</v>
      </c>
      <c r="M25">
        <v>46507</v>
      </c>
      <c r="N25">
        <v>34155</v>
      </c>
      <c r="O25">
        <v>25268</v>
      </c>
    </row>
    <row r="26" spans="1:15" ht="15.75" thickBot="1" x14ac:dyDescent="0.3">
      <c r="A26" s="63" t="s">
        <v>25</v>
      </c>
      <c r="B26" s="63">
        <v>11590</v>
      </c>
      <c r="C26" s="63">
        <v>16990</v>
      </c>
      <c r="D26" s="63">
        <v>13089</v>
      </c>
      <c r="E26" s="63">
        <v>11039</v>
      </c>
      <c r="F26" s="63">
        <v>11410</v>
      </c>
      <c r="G26" s="63">
        <v>12905</v>
      </c>
      <c r="H26" s="63">
        <v>13476</v>
      </c>
      <c r="I26" s="63">
        <v>15897</v>
      </c>
      <c r="J26" s="63">
        <v>14449</v>
      </c>
      <c r="K26" s="63">
        <v>10946</v>
      </c>
      <c r="L26" s="63">
        <v>14224</v>
      </c>
      <c r="M26" s="63">
        <v>14675</v>
      </c>
      <c r="N26" s="63">
        <v>10747</v>
      </c>
      <c r="O26" s="63">
        <v>8735</v>
      </c>
    </row>
    <row r="30" spans="1:15" x14ac:dyDescent="0.25">
      <c r="A30" s="2" t="s">
        <v>635</v>
      </c>
    </row>
    <row r="31" spans="1:15" x14ac:dyDescent="0.25">
      <c r="A31" s="22" t="s">
        <v>634</v>
      </c>
    </row>
    <row r="33" spans="1:15" ht="15.75" thickBot="1" x14ac:dyDescent="0.3">
      <c r="A33" s="63"/>
      <c r="B33" s="63">
        <v>2010</v>
      </c>
      <c r="C33" s="63">
        <v>2011</v>
      </c>
      <c r="D33" s="63">
        <v>2012</v>
      </c>
      <c r="E33" s="63">
        <v>2013</v>
      </c>
      <c r="F33" s="63">
        <v>2014</v>
      </c>
      <c r="G33" s="63">
        <v>2015</v>
      </c>
      <c r="H33" s="63">
        <v>2016</v>
      </c>
      <c r="I33" s="63">
        <v>2017</v>
      </c>
      <c r="J33" s="63">
        <v>2018</v>
      </c>
      <c r="K33" s="63">
        <v>2019</v>
      </c>
      <c r="L33" s="63">
        <v>2020</v>
      </c>
      <c r="M33" s="63">
        <v>2021</v>
      </c>
      <c r="N33" s="63">
        <v>2022</v>
      </c>
      <c r="O33" s="63">
        <v>2023</v>
      </c>
    </row>
    <row r="34" spans="1:15" x14ac:dyDescent="0.25">
      <c r="A34" t="s">
        <v>21</v>
      </c>
      <c r="B34">
        <v>82</v>
      </c>
      <c r="C34">
        <v>87</v>
      </c>
      <c r="D34">
        <v>76</v>
      </c>
      <c r="E34">
        <v>73</v>
      </c>
      <c r="F34">
        <v>64</v>
      </c>
      <c r="G34">
        <v>71</v>
      </c>
      <c r="H34">
        <v>62</v>
      </c>
      <c r="I34">
        <v>67</v>
      </c>
      <c r="J34">
        <v>64</v>
      </c>
      <c r="K34">
        <v>51</v>
      </c>
      <c r="L34">
        <v>52</v>
      </c>
      <c r="M34">
        <v>56</v>
      </c>
      <c r="N34">
        <v>53</v>
      </c>
      <c r="O34">
        <v>41</v>
      </c>
    </row>
    <row r="35" spans="1:15" x14ac:dyDescent="0.25">
      <c r="A35" t="s">
        <v>23</v>
      </c>
      <c r="B35">
        <v>71</v>
      </c>
      <c r="C35">
        <v>70</v>
      </c>
      <c r="D35">
        <v>51</v>
      </c>
      <c r="E35">
        <v>54</v>
      </c>
      <c r="F35">
        <v>51</v>
      </c>
      <c r="G35">
        <v>45</v>
      </c>
      <c r="H35">
        <v>39</v>
      </c>
      <c r="I35">
        <v>39</v>
      </c>
      <c r="J35">
        <v>44</v>
      </c>
      <c r="K35">
        <v>35</v>
      </c>
      <c r="L35">
        <v>28</v>
      </c>
      <c r="M35">
        <v>32</v>
      </c>
      <c r="N35">
        <v>29</v>
      </c>
      <c r="O35">
        <v>22</v>
      </c>
    </row>
    <row r="36" spans="1:15" x14ac:dyDescent="0.25">
      <c r="A36" t="s">
        <v>24</v>
      </c>
      <c r="B36">
        <v>137</v>
      </c>
      <c r="C36">
        <v>129</v>
      </c>
      <c r="D36">
        <v>123</v>
      </c>
      <c r="E36">
        <v>119</v>
      </c>
      <c r="F36">
        <v>116</v>
      </c>
      <c r="G36">
        <v>114</v>
      </c>
      <c r="H36">
        <v>107</v>
      </c>
      <c r="I36">
        <v>115</v>
      </c>
      <c r="J36">
        <v>121</v>
      </c>
      <c r="K36">
        <v>93</v>
      </c>
      <c r="L36">
        <v>96</v>
      </c>
      <c r="M36">
        <v>126</v>
      </c>
      <c r="N36">
        <v>93</v>
      </c>
      <c r="O36">
        <v>69</v>
      </c>
    </row>
    <row r="37" spans="1:15" ht="15.75" thickBot="1" x14ac:dyDescent="0.3">
      <c r="A37" s="63" t="s">
        <v>25</v>
      </c>
      <c r="B37" s="63">
        <v>159</v>
      </c>
      <c r="C37" s="63">
        <v>235</v>
      </c>
      <c r="D37" s="63">
        <v>182</v>
      </c>
      <c r="E37" s="63">
        <v>154</v>
      </c>
      <c r="F37" s="63">
        <v>160</v>
      </c>
      <c r="G37" s="63">
        <v>182</v>
      </c>
      <c r="H37" s="63">
        <v>191</v>
      </c>
      <c r="I37" s="63">
        <v>226</v>
      </c>
      <c r="J37" s="63">
        <v>207</v>
      </c>
      <c r="K37" s="63">
        <v>158</v>
      </c>
      <c r="L37" s="63">
        <v>206</v>
      </c>
      <c r="M37" s="63">
        <v>215</v>
      </c>
      <c r="N37" s="63">
        <v>160</v>
      </c>
      <c r="O37" s="63">
        <v>132</v>
      </c>
    </row>
    <row r="39" spans="1:15" x14ac:dyDescent="0.25">
      <c r="A39" t="s">
        <v>137</v>
      </c>
    </row>
    <row r="40" spans="1:15" x14ac:dyDescent="0.25">
      <c r="A40" t="s">
        <v>636</v>
      </c>
    </row>
    <row r="45" spans="1:15" x14ac:dyDescent="0.25">
      <c r="A45" s="29" t="s">
        <v>34</v>
      </c>
    </row>
    <row r="46" spans="1:15" x14ac:dyDescent="0.25">
      <c r="A46" s="30" t="s">
        <v>637</v>
      </c>
      <c r="B46" s="16"/>
      <c r="C46" s="16"/>
      <c r="D46" s="16"/>
      <c r="E46" s="16"/>
      <c r="F46" s="16"/>
      <c r="G46" s="16"/>
      <c r="H46" s="16"/>
      <c r="I46" s="16"/>
    </row>
    <row r="47" spans="1:15" x14ac:dyDescent="0.25">
      <c r="A47" s="16"/>
      <c r="B47" s="16"/>
      <c r="C47" s="16"/>
      <c r="D47" s="16"/>
      <c r="E47" s="16"/>
      <c r="F47" s="16"/>
      <c r="G47" s="16"/>
      <c r="H47" s="16"/>
      <c r="I47" s="16"/>
    </row>
    <row r="48" spans="1:15" x14ac:dyDescent="0.25">
      <c r="A48" s="16"/>
      <c r="B48" s="16"/>
      <c r="C48" s="16"/>
      <c r="D48" s="16"/>
      <c r="E48" s="16"/>
      <c r="F48" s="16"/>
      <c r="G48" s="16"/>
      <c r="H48" s="16"/>
      <c r="I48" s="16"/>
    </row>
    <row r="49" spans="1:9" x14ac:dyDescent="0.25">
      <c r="A49" s="16"/>
      <c r="B49" s="16"/>
      <c r="C49" s="16"/>
      <c r="D49" s="16"/>
      <c r="E49" s="16"/>
      <c r="F49" s="16"/>
      <c r="G49" s="16"/>
      <c r="H49" s="16"/>
      <c r="I49" s="16"/>
    </row>
  </sheetData>
  <mergeCells count="11">
    <mergeCell ref="A12:D12"/>
    <mergeCell ref="B13:D13"/>
    <mergeCell ref="B14:D14"/>
    <mergeCell ref="B15:D15"/>
    <mergeCell ref="A46:I49"/>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9D24"/>
  </sheetPr>
  <dimension ref="A1:P53"/>
  <sheetViews>
    <sheetView workbookViewId="0">
      <selection activeCell="I1" sqref="I1"/>
    </sheetView>
  </sheetViews>
  <sheetFormatPr defaultRowHeight="15" x14ac:dyDescent="0.25"/>
  <cols>
    <col min="1" max="1" width="15.7109375" customWidth="1"/>
  </cols>
  <sheetData>
    <row r="1" spans="1:5" ht="23.25" x14ac:dyDescent="0.35">
      <c r="A1" s="62" t="s">
        <v>591</v>
      </c>
    </row>
    <row r="2" spans="1:5" x14ac:dyDescent="0.25">
      <c r="A2" s="4" t="str">
        <f>HYPERLINK("#CONTENTS!A1", "CONTENTS")</f>
        <v>CONTENTS</v>
      </c>
    </row>
    <row r="5" spans="1:5" x14ac:dyDescent="0.25">
      <c r="A5" s="5" t="s">
        <v>1</v>
      </c>
      <c r="B5" s="6"/>
      <c r="C5" s="6"/>
      <c r="D5" s="6"/>
      <c r="E5" s="7"/>
    </row>
    <row r="6" spans="1:5" x14ac:dyDescent="0.25">
      <c r="A6" s="20" t="s">
        <v>2</v>
      </c>
      <c r="B6" s="17" t="s">
        <v>638</v>
      </c>
      <c r="C6" s="17"/>
      <c r="D6" s="17"/>
      <c r="E6" s="17"/>
    </row>
    <row r="7" spans="1:5" x14ac:dyDescent="0.25">
      <c r="A7" s="12" t="s">
        <v>4</v>
      </c>
      <c r="B7" s="9" t="s">
        <v>639</v>
      </c>
      <c r="C7" s="9"/>
      <c r="D7" s="9"/>
      <c r="E7" s="9"/>
    </row>
    <row r="8" spans="1:5" x14ac:dyDescent="0.25">
      <c r="A8" s="12" t="s">
        <v>6</v>
      </c>
      <c r="B8" s="10" t="s">
        <v>640</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95</v>
      </c>
      <c r="C13" s="17"/>
      <c r="D13" s="17"/>
      <c r="E13" s="17"/>
    </row>
    <row r="14" spans="1:5" ht="30" customHeight="1" x14ac:dyDescent="0.25">
      <c r="A14" s="21" t="s">
        <v>15</v>
      </c>
      <c r="B14" s="18" t="s">
        <v>641</v>
      </c>
      <c r="C14" s="18"/>
      <c r="D14" s="18"/>
      <c r="E14" s="18"/>
    </row>
    <row r="15" spans="1:5" x14ac:dyDescent="0.25">
      <c r="A15" s="13" t="s">
        <v>17</v>
      </c>
      <c r="B15" s="19" t="s">
        <v>18</v>
      </c>
      <c r="C15" s="19"/>
      <c r="D15" s="19"/>
      <c r="E15" s="19"/>
    </row>
    <row r="19" spans="1:16" x14ac:dyDescent="0.25">
      <c r="A19" s="2" t="s">
        <v>642</v>
      </c>
    </row>
    <row r="20" spans="1:16" x14ac:dyDescent="0.25">
      <c r="A20" s="22" t="s">
        <v>135</v>
      </c>
    </row>
    <row r="22" spans="1:16" ht="15.75" thickBot="1" x14ac:dyDescent="0.3">
      <c r="A22" s="63"/>
      <c r="B22" s="63">
        <v>2010</v>
      </c>
      <c r="C22" s="63">
        <v>2011</v>
      </c>
      <c r="D22" s="63">
        <v>2012</v>
      </c>
      <c r="E22" s="63">
        <v>2013</v>
      </c>
      <c r="F22" s="63">
        <v>2014</v>
      </c>
      <c r="G22" s="63">
        <v>2015</v>
      </c>
      <c r="H22" s="63">
        <v>2016</v>
      </c>
      <c r="I22" s="63">
        <v>2017</v>
      </c>
      <c r="J22" s="63">
        <v>2018</v>
      </c>
      <c r="K22" s="63">
        <v>2019</v>
      </c>
      <c r="L22" s="63">
        <v>2020</v>
      </c>
      <c r="M22" s="63">
        <v>2021</v>
      </c>
      <c r="N22" s="63">
        <v>2022</v>
      </c>
      <c r="O22" s="63">
        <v>2023</v>
      </c>
      <c r="P22" s="63">
        <v>2024</v>
      </c>
    </row>
    <row r="23" spans="1:16" x14ac:dyDescent="0.25">
      <c r="A23" t="s">
        <v>21</v>
      </c>
      <c r="B23">
        <v>38</v>
      </c>
      <c r="C23">
        <v>38.9</v>
      </c>
      <c r="D23">
        <v>40.9</v>
      </c>
      <c r="E23">
        <v>41.5</v>
      </c>
      <c r="F23">
        <v>43.4</v>
      </c>
      <c r="G23">
        <v>44.9</v>
      </c>
      <c r="H23">
        <v>45.9</v>
      </c>
      <c r="I23">
        <v>46.3</v>
      </c>
      <c r="J23">
        <v>46.4</v>
      </c>
      <c r="K23">
        <v>47.2</v>
      </c>
      <c r="L23">
        <v>48.5</v>
      </c>
      <c r="M23">
        <v>49.7</v>
      </c>
      <c r="N23">
        <v>49.1</v>
      </c>
      <c r="O23">
        <v>47.9</v>
      </c>
      <c r="P23">
        <v>48.1</v>
      </c>
    </row>
    <row r="24" spans="1:16" x14ac:dyDescent="0.25">
      <c r="A24" t="s">
        <v>23</v>
      </c>
      <c r="B24">
        <v>49.2</v>
      </c>
      <c r="C24">
        <v>49.1</v>
      </c>
      <c r="D24">
        <v>49.4</v>
      </c>
      <c r="E24">
        <v>49.8</v>
      </c>
      <c r="F24">
        <v>50.9</v>
      </c>
      <c r="G24">
        <v>51.8</v>
      </c>
      <c r="H24">
        <v>53.5</v>
      </c>
      <c r="I24">
        <v>54.6</v>
      </c>
      <c r="J24">
        <v>55.9</v>
      </c>
      <c r="K24">
        <v>56.9</v>
      </c>
      <c r="L24">
        <v>57</v>
      </c>
      <c r="M24">
        <v>57.8</v>
      </c>
      <c r="N24">
        <v>57.6</v>
      </c>
      <c r="O24">
        <v>57.9</v>
      </c>
      <c r="P24">
        <v>58</v>
      </c>
    </row>
    <row r="25" spans="1:16" x14ac:dyDescent="0.25">
      <c r="A25" t="s">
        <v>24</v>
      </c>
      <c r="B25">
        <v>16.3</v>
      </c>
      <c r="C25">
        <v>11.4</v>
      </c>
      <c r="D25">
        <v>12</v>
      </c>
      <c r="E25">
        <v>15.1</v>
      </c>
      <c r="F25">
        <v>26.5</v>
      </c>
      <c r="G25">
        <v>32.5</v>
      </c>
      <c r="H25">
        <v>34.799999999999997</v>
      </c>
      <c r="I25">
        <v>33.799999999999997</v>
      </c>
      <c r="J25">
        <v>34.299999999999997</v>
      </c>
      <c r="K25">
        <v>34.1</v>
      </c>
      <c r="L25">
        <v>38.700000000000003</v>
      </c>
      <c r="M25">
        <v>40.299999999999997</v>
      </c>
      <c r="N25">
        <v>40.9</v>
      </c>
      <c r="O25">
        <v>27.6</v>
      </c>
      <c r="P25">
        <v>31.1</v>
      </c>
    </row>
    <row r="26" spans="1:16" ht="15.75" thickBot="1" x14ac:dyDescent="0.3">
      <c r="A26" s="63" t="s">
        <v>25</v>
      </c>
      <c r="B26" s="63">
        <v>0</v>
      </c>
      <c r="C26" s="63">
        <v>0</v>
      </c>
      <c r="D26" s="63">
        <v>0</v>
      </c>
      <c r="E26" s="63">
        <v>1</v>
      </c>
      <c r="F26" s="63">
        <v>0.7</v>
      </c>
      <c r="G26" s="63">
        <v>0.8</v>
      </c>
      <c r="H26" s="63">
        <v>0.3</v>
      </c>
      <c r="I26" s="63">
        <v>0.3</v>
      </c>
      <c r="J26" s="63">
        <v>0.3</v>
      </c>
      <c r="K26" s="63">
        <v>0.2</v>
      </c>
      <c r="L26" s="63">
        <v>15.4</v>
      </c>
      <c r="M26" s="63">
        <v>16.8</v>
      </c>
      <c r="N26" s="63">
        <v>17.600000000000001</v>
      </c>
      <c r="O26" s="63">
        <v>15.2</v>
      </c>
      <c r="P26" s="64" t="s">
        <v>22</v>
      </c>
    </row>
    <row r="28" spans="1:16" x14ac:dyDescent="0.25">
      <c r="A28" t="s">
        <v>28</v>
      </c>
    </row>
    <row r="29" spans="1:16" x14ac:dyDescent="0.25">
      <c r="A29" t="s">
        <v>643</v>
      </c>
    </row>
    <row r="31" spans="1:16" x14ac:dyDescent="0.25">
      <c r="A31" s="28" t="s">
        <v>30</v>
      </c>
    </row>
    <row r="32" spans="1:16" x14ac:dyDescent="0.25">
      <c r="A32" t="s">
        <v>31</v>
      </c>
    </row>
    <row r="34" spans="1:9" x14ac:dyDescent="0.25">
      <c r="A34" s="28" t="s">
        <v>32</v>
      </c>
    </row>
    <row r="35" spans="1:9" x14ac:dyDescent="0.25">
      <c r="A35" t="s">
        <v>335</v>
      </c>
    </row>
    <row r="36" spans="1:9" x14ac:dyDescent="0.25">
      <c r="A36" t="s">
        <v>109</v>
      </c>
    </row>
    <row r="37" spans="1:9" x14ac:dyDescent="0.25">
      <c r="A37" t="s">
        <v>45</v>
      </c>
    </row>
    <row r="38" spans="1:9" x14ac:dyDescent="0.25">
      <c r="A38" t="s">
        <v>372</v>
      </c>
    </row>
    <row r="39" spans="1:9" x14ac:dyDescent="0.25">
      <c r="A39" t="s">
        <v>33</v>
      </c>
    </row>
    <row r="44" spans="1:9" x14ac:dyDescent="0.25">
      <c r="A44" s="29" t="s">
        <v>34</v>
      </c>
    </row>
    <row r="45" spans="1:9" x14ac:dyDescent="0.25">
      <c r="A45" s="30" t="s">
        <v>644</v>
      </c>
      <c r="B45" s="16"/>
      <c r="C45" s="16"/>
      <c r="D45" s="16"/>
      <c r="E45" s="16"/>
      <c r="F45" s="16"/>
      <c r="G45" s="16"/>
      <c r="H45" s="16"/>
      <c r="I45" s="16"/>
    </row>
    <row r="46" spans="1:9" x14ac:dyDescent="0.25">
      <c r="A46" s="16"/>
      <c r="B46" s="16"/>
      <c r="C46" s="16"/>
      <c r="D46" s="16"/>
      <c r="E46" s="16"/>
      <c r="F46" s="16"/>
      <c r="G46" s="16"/>
      <c r="H46" s="16"/>
      <c r="I46" s="16"/>
    </row>
    <row r="47" spans="1:9" x14ac:dyDescent="0.25">
      <c r="A47" s="16"/>
      <c r="B47" s="16"/>
      <c r="C47" s="16"/>
      <c r="D47" s="16"/>
      <c r="E47" s="16"/>
      <c r="F47" s="16"/>
      <c r="G47" s="16"/>
      <c r="H47" s="16"/>
      <c r="I47" s="16"/>
    </row>
    <row r="48" spans="1:9"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sheetData>
  <mergeCells count="11">
    <mergeCell ref="A12:E12"/>
    <mergeCell ref="B13:E13"/>
    <mergeCell ref="B14:E14"/>
    <mergeCell ref="B15:E15"/>
    <mergeCell ref="A45:I53"/>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243B"/>
  </sheetPr>
  <dimension ref="A1:Q46"/>
  <sheetViews>
    <sheetView workbookViewId="0">
      <selection activeCell="F1" sqref="F1"/>
    </sheetView>
  </sheetViews>
  <sheetFormatPr defaultRowHeight="15" x14ac:dyDescent="0.25"/>
  <cols>
    <col min="1" max="1" width="15.7109375" customWidth="1"/>
  </cols>
  <sheetData>
    <row r="1" spans="1:5" ht="23.25" x14ac:dyDescent="0.35">
      <c r="A1" s="3" t="s">
        <v>0</v>
      </c>
    </row>
    <row r="2" spans="1:5" x14ac:dyDescent="0.25">
      <c r="A2" s="4" t="str">
        <f>HYPERLINK("#CONTENTS!A1", "CONTENTS")</f>
        <v>CONTENTS</v>
      </c>
    </row>
    <row r="5" spans="1:5" x14ac:dyDescent="0.25">
      <c r="A5" s="5" t="s">
        <v>1</v>
      </c>
      <c r="B5" s="6"/>
      <c r="C5" s="6"/>
      <c r="D5" s="6"/>
      <c r="E5" s="7"/>
    </row>
    <row r="6" spans="1:5" x14ac:dyDescent="0.25">
      <c r="A6" s="20" t="s">
        <v>2</v>
      </c>
      <c r="B6" s="17" t="s">
        <v>65</v>
      </c>
      <c r="C6" s="17"/>
      <c r="D6" s="17"/>
      <c r="E6" s="17"/>
    </row>
    <row r="7" spans="1:5" x14ac:dyDescent="0.25">
      <c r="A7" s="12" t="s">
        <v>4</v>
      </c>
      <c r="B7" s="9" t="s">
        <v>66</v>
      </c>
      <c r="C7" s="9"/>
      <c r="D7" s="9"/>
      <c r="E7" s="9"/>
    </row>
    <row r="8" spans="1:5" x14ac:dyDescent="0.25">
      <c r="A8" s="12" t="s">
        <v>6</v>
      </c>
      <c r="B8" s="10" t="s">
        <v>67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7" x14ac:dyDescent="0.25">
      <c r="A19" s="2" t="s">
        <v>68</v>
      </c>
    </row>
    <row r="20" spans="1:17" x14ac:dyDescent="0.25">
      <c r="A20" s="22" t="s">
        <v>69</v>
      </c>
    </row>
    <row r="22" spans="1:17" ht="15.75" thickBot="1" x14ac:dyDescent="0.3">
      <c r="A22" s="25"/>
      <c r="B22" s="25">
        <v>2010</v>
      </c>
      <c r="C22" s="25">
        <v>2011</v>
      </c>
      <c r="D22" s="25">
        <v>2012</v>
      </c>
      <c r="E22" s="25">
        <v>2013</v>
      </c>
      <c r="F22" s="25">
        <v>2014</v>
      </c>
      <c r="G22" s="25">
        <v>2015</v>
      </c>
      <c r="H22" s="25">
        <v>2016</v>
      </c>
      <c r="I22" s="25">
        <v>2017</v>
      </c>
      <c r="J22" s="25">
        <v>2018</v>
      </c>
      <c r="K22" s="25">
        <v>2019</v>
      </c>
      <c r="L22" s="25">
        <v>2020</v>
      </c>
      <c r="M22" s="25">
        <v>2021</v>
      </c>
      <c r="N22" s="25">
        <v>2022</v>
      </c>
      <c r="O22" s="25">
        <v>2023</v>
      </c>
      <c r="P22" s="25">
        <v>2024</v>
      </c>
      <c r="Q22" s="25">
        <v>2025</v>
      </c>
    </row>
    <row r="23" spans="1:17" x14ac:dyDescent="0.25">
      <c r="A23" t="s">
        <v>21</v>
      </c>
      <c r="B23">
        <v>8.5</v>
      </c>
      <c r="C23">
        <v>9</v>
      </c>
      <c r="D23">
        <v>8.9</v>
      </c>
      <c r="E23">
        <v>9.1</v>
      </c>
      <c r="F23">
        <v>9.6</v>
      </c>
      <c r="G23">
        <v>9.6999999999999993</v>
      </c>
      <c r="H23">
        <v>9.8000000000000007</v>
      </c>
      <c r="I23">
        <v>9.5</v>
      </c>
      <c r="J23">
        <v>9.3000000000000007</v>
      </c>
      <c r="K23">
        <v>9.1</v>
      </c>
      <c r="L23">
        <v>8.8000000000000007</v>
      </c>
      <c r="M23">
        <v>8.9</v>
      </c>
      <c r="N23">
        <v>8.5</v>
      </c>
      <c r="O23">
        <v>8.3000000000000007</v>
      </c>
      <c r="P23">
        <v>8.1999999999999993</v>
      </c>
      <c r="Q23" s="26" t="s">
        <v>22</v>
      </c>
    </row>
    <row r="24" spans="1:17" x14ac:dyDescent="0.25">
      <c r="A24" t="s">
        <v>23</v>
      </c>
      <c r="B24">
        <v>5.0999999999999996</v>
      </c>
      <c r="C24">
        <v>5.4</v>
      </c>
      <c r="D24">
        <v>4.5999999999999996</v>
      </c>
      <c r="E24">
        <v>4.5</v>
      </c>
      <c r="F24">
        <v>5.3</v>
      </c>
      <c r="G24">
        <v>5</v>
      </c>
      <c r="H24">
        <v>5.6</v>
      </c>
      <c r="I24">
        <v>6.1</v>
      </c>
      <c r="J24">
        <v>6.1</v>
      </c>
      <c r="K24">
        <v>5.5</v>
      </c>
      <c r="L24">
        <v>5.6</v>
      </c>
      <c r="M24">
        <v>5.2</v>
      </c>
      <c r="N24">
        <v>5</v>
      </c>
      <c r="O24">
        <v>5.2</v>
      </c>
      <c r="P24">
        <v>4.7</v>
      </c>
      <c r="Q24">
        <v>5.3</v>
      </c>
    </row>
    <row r="25" spans="1:17" x14ac:dyDescent="0.25">
      <c r="A25" t="s">
        <v>24</v>
      </c>
      <c r="B25">
        <v>11.4</v>
      </c>
      <c r="C25">
        <v>11.1</v>
      </c>
      <c r="D25">
        <v>10.4</v>
      </c>
      <c r="E25">
        <v>10.7</v>
      </c>
      <c r="F25">
        <v>10.6</v>
      </c>
      <c r="G25">
        <v>11.2</v>
      </c>
      <c r="H25">
        <v>10.8</v>
      </c>
      <c r="I25">
        <v>9.9</v>
      </c>
      <c r="J25">
        <v>9.6999999999999993</v>
      </c>
      <c r="K25">
        <v>9.6999999999999993</v>
      </c>
      <c r="L25">
        <v>9.6</v>
      </c>
      <c r="M25">
        <v>8.9</v>
      </c>
      <c r="N25">
        <v>9.1</v>
      </c>
      <c r="O25">
        <v>9</v>
      </c>
      <c r="P25">
        <v>9.1</v>
      </c>
      <c r="Q25">
        <v>8.4</v>
      </c>
    </row>
    <row r="26" spans="1:17" ht="15.75" thickBot="1" x14ac:dyDescent="0.3">
      <c r="A26" s="25" t="s">
        <v>25</v>
      </c>
      <c r="B26" s="27" t="s">
        <v>22</v>
      </c>
      <c r="C26" s="27" t="s">
        <v>22</v>
      </c>
      <c r="D26" s="27" t="s">
        <v>22</v>
      </c>
      <c r="E26" s="25">
        <v>14.9</v>
      </c>
      <c r="F26" s="25">
        <v>14</v>
      </c>
      <c r="G26" s="25">
        <v>13.3</v>
      </c>
      <c r="H26" s="25">
        <v>11.9</v>
      </c>
      <c r="I26" s="25">
        <v>10.8</v>
      </c>
      <c r="J26" s="25">
        <v>10</v>
      </c>
      <c r="K26" s="25">
        <v>8.5</v>
      </c>
      <c r="L26" s="25">
        <v>7.8</v>
      </c>
      <c r="M26" s="25">
        <v>6.2</v>
      </c>
      <c r="N26" s="25">
        <v>6</v>
      </c>
      <c r="O26" s="25">
        <v>5.8</v>
      </c>
      <c r="P26" s="25">
        <v>5.9</v>
      </c>
      <c r="Q26" s="27" t="s">
        <v>22</v>
      </c>
    </row>
    <row r="28" spans="1:17" x14ac:dyDescent="0.25">
      <c r="A28" t="s">
        <v>28</v>
      </c>
    </row>
    <row r="29" spans="1:17" x14ac:dyDescent="0.25">
      <c r="A29" t="s">
        <v>70</v>
      </c>
    </row>
    <row r="31" spans="1:17" x14ac:dyDescent="0.25">
      <c r="A31" s="28" t="s">
        <v>30</v>
      </c>
    </row>
    <row r="32" spans="1:17" x14ac:dyDescent="0.25">
      <c r="A32" t="s">
        <v>31</v>
      </c>
    </row>
    <row r="34" spans="1:9" x14ac:dyDescent="0.25">
      <c r="A34" s="28" t="s">
        <v>32</v>
      </c>
    </row>
    <row r="35" spans="1:9" x14ac:dyDescent="0.25">
      <c r="A35" t="s">
        <v>45</v>
      </c>
    </row>
    <row r="36" spans="1:9" x14ac:dyDescent="0.25">
      <c r="A36" t="s">
        <v>33</v>
      </c>
    </row>
    <row r="41" spans="1:9" x14ac:dyDescent="0.25">
      <c r="A41" s="29" t="s">
        <v>34</v>
      </c>
    </row>
    <row r="42" spans="1:9" x14ac:dyDescent="0.25">
      <c r="A42" s="30" t="s">
        <v>71</v>
      </c>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sheetData>
  <mergeCells count="11">
    <mergeCell ref="A12:C12"/>
    <mergeCell ref="B13:C13"/>
    <mergeCell ref="B14:C14"/>
    <mergeCell ref="B15:C15"/>
    <mergeCell ref="A42:I46"/>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F8B2E"/>
  </sheetPr>
  <dimension ref="A1:P41"/>
  <sheetViews>
    <sheetView workbookViewId="0">
      <selection activeCell="K1" sqref="K1"/>
    </sheetView>
  </sheetViews>
  <sheetFormatPr defaultRowHeight="15" x14ac:dyDescent="0.25"/>
  <cols>
    <col min="1" max="1" width="15.7109375" customWidth="1"/>
  </cols>
  <sheetData>
    <row r="1" spans="1:5" ht="23.25" x14ac:dyDescent="0.35">
      <c r="A1" s="65" t="s">
        <v>645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646</v>
      </c>
      <c r="C6" s="8"/>
      <c r="D6" s="8"/>
      <c r="E6" s="8"/>
    </row>
    <row r="7" spans="1:5" x14ac:dyDescent="0.25">
      <c r="A7" s="12" t="s">
        <v>4</v>
      </c>
      <c r="B7" s="9" t="s">
        <v>647</v>
      </c>
      <c r="C7" s="9"/>
      <c r="D7" s="9"/>
      <c r="E7" s="9"/>
    </row>
    <row r="8" spans="1:5" x14ac:dyDescent="0.25">
      <c r="A8" s="12" t="s">
        <v>6</v>
      </c>
      <c r="B8" s="10" t="s">
        <v>648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649</v>
      </c>
    </row>
    <row r="20" spans="1:16" x14ac:dyDescent="0.25">
      <c r="A20" s="22" t="s">
        <v>650</v>
      </c>
    </row>
    <row r="22" spans="1:16" ht="15.75" thickBot="1" x14ac:dyDescent="0.3">
      <c r="A22" s="66"/>
      <c r="B22" s="66">
        <v>2010</v>
      </c>
      <c r="C22" s="66">
        <v>2011</v>
      </c>
      <c r="D22" s="66">
        <v>2012</v>
      </c>
      <c r="E22" s="66">
        <v>2013</v>
      </c>
      <c r="F22" s="66">
        <v>2014</v>
      </c>
      <c r="G22" s="66">
        <v>2015</v>
      </c>
      <c r="H22" s="66">
        <v>2016</v>
      </c>
      <c r="I22" s="66">
        <v>2017</v>
      </c>
      <c r="J22" s="66">
        <v>2018</v>
      </c>
      <c r="K22" s="66">
        <v>2019</v>
      </c>
      <c r="L22" s="66">
        <v>2020</v>
      </c>
      <c r="M22" s="66">
        <v>2021</v>
      </c>
      <c r="N22" s="66">
        <v>2022</v>
      </c>
      <c r="O22" s="66">
        <v>2023</v>
      </c>
      <c r="P22" s="66">
        <v>2024</v>
      </c>
    </row>
    <row r="23" spans="1:16" x14ac:dyDescent="0.25">
      <c r="A23" t="s">
        <v>651</v>
      </c>
      <c r="B23">
        <v>292</v>
      </c>
      <c r="C23">
        <v>283.8</v>
      </c>
      <c r="D23">
        <v>281.2</v>
      </c>
      <c r="E23">
        <v>278.2</v>
      </c>
      <c r="F23">
        <v>283.60000000000002</v>
      </c>
      <c r="G23">
        <v>280.8</v>
      </c>
      <c r="H23">
        <v>277.3</v>
      </c>
      <c r="I23">
        <v>283.60000000000002</v>
      </c>
      <c r="J23">
        <v>286.3</v>
      </c>
      <c r="K23">
        <v>282.5</v>
      </c>
      <c r="L23">
        <v>269.5</v>
      </c>
      <c r="M23">
        <v>281</v>
      </c>
      <c r="N23">
        <v>249</v>
      </c>
      <c r="O23">
        <v>219.8</v>
      </c>
      <c r="P23">
        <v>231.7</v>
      </c>
    </row>
    <row r="24" spans="1:16" x14ac:dyDescent="0.25">
      <c r="A24" t="s">
        <v>652</v>
      </c>
      <c r="B24">
        <v>227.4</v>
      </c>
      <c r="C24">
        <v>219.1</v>
      </c>
      <c r="D24">
        <v>215.7</v>
      </c>
      <c r="E24">
        <v>213.9</v>
      </c>
      <c r="F24">
        <v>217.7</v>
      </c>
      <c r="G24">
        <v>213.3</v>
      </c>
      <c r="H24">
        <v>208.8</v>
      </c>
      <c r="I24">
        <v>213.7</v>
      </c>
      <c r="J24">
        <v>213.4</v>
      </c>
      <c r="K24">
        <v>213.1</v>
      </c>
      <c r="L24">
        <v>206.2</v>
      </c>
      <c r="M24">
        <v>215.1</v>
      </c>
      <c r="N24">
        <v>188.6</v>
      </c>
      <c r="O24">
        <v>166</v>
      </c>
      <c r="P24">
        <v>170.7</v>
      </c>
    </row>
    <row r="25" spans="1:16" x14ac:dyDescent="0.25">
      <c r="A25" t="s">
        <v>653</v>
      </c>
      <c r="B25">
        <v>226.5</v>
      </c>
      <c r="C25">
        <v>218.2</v>
      </c>
      <c r="D25">
        <v>214.8</v>
      </c>
      <c r="E25">
        <v>212.9</v>
      </c>
      <c r="F25">
        <v>216.6</v>
      </c>
      <c r="G25">
        <v>212.3</v>
      </c>
      <c r="H25">
        <v>207.8</v>
      </c>
      <c r="I25">
        <v>212.7</v>
      </c>
      <c r="J25">
        <v>212.6</v>
      </c>
      <c r="K25">
        <v>212.1</v>
      </c>
      <c r="L25">
        <v>205.2</v>
      </c>
      <c r="M25">
        <v>214.1</v>
      </c>
      <c r="N25">
        <v>187.6</v>
      </c>
      <c r="O25">
        <v>165.1</v>
      </c>
      <c r="P25">
        <v>169.7</v>
      </c>
    </row>
    <row r="26" spans="1:16" ht="15.75" thickBot="1" x14ac:dyDescent="0.3">
      <c r="A26" s="66" t="s">
        <v>654</v>
      </c>
      <c r="B26" s="66">
        <v>79.400000000000006</v>
      </c>
      <c r="C26" s="66">
        <v>79.400000000000006</v>
      </c>
      <c r="D26" s="66">
        <v>77.2</v>
      </c>
      <c r="E26" s="66">
        <v>76.5</v>
      </c>
      <c r="F26" s="66">
        <v>76.8</v>
      </c>
      <c r="G26" s="66">
        <v>73.8</v>
      </c>
      <c r="H26" s="66">
        <v>69.400000000000006</v>
      </c>
      <c r="I26" s="66">
        <v>68.5</v>
      </c>
      <c r="J26" s="66">
        <v>69.099999999999994</v>
      </c>
      <c r="K26" s="66">
        <v>72</v>
      </c>
      <c r="L26" s="66">
        <v>71.3</v>
      </c>
      <c r="M26" s="66">
        <v>77.8</v>
      </c>
      <c r="N26" s="66">
        <v>60.3</v>
      </c>
      <c r="O26" s="66">
        <v>53.6</v>
      </c>
      <c r="P26" s="66">
        <v>53.2</v>
      </c>
    </row>
    <row r="28" spans="1:16" x14ac:dyDescent="0.25">
      <c r="A28" t="s">
        <v>28</v>
      </c>
    </row>
    <row r="29" spans="1:16" x14ac:dyDescent="0.25">
      <c r="A29" t="s">
        <v>655</v>
      </c>
    </row>
    <row r="34" spans="1:9" x14ac:dyDescent="0.25">
      <c r="A34" s="29" t="s">
        <v>34</v>
      </c>
    </row>
    <row r="35" spans="1:9" x14ac:dyDescent="0.25">
      <c r="A35" s="30" t="s">
        <v>656</v>
      </c>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sheetData>
  <mergeCells count="11">
    <mergeCell ref="A12:C12"/>
    <mergeCell ref="B13:C13"/>
    <mergeCell ref="B14:C14"/>
    <mergeCell ref="B15:C15"/>
    <mergeCell ref="A35:I41"/>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F8B2E"/>
  </sheetPr>
  <dimension ref="A1:P60"/>
  <sheetViews>
    <sheetView workbookViewId="0">
      <selection activeCell="K1" sqref="K1"/>
    </sheetView>
  </sheetViews>
  <sheetFormatPr defaultRowHeight="15" x14ac:dyDescent="0.25"/>
  <cols>
    <col min="1" max="1" width="15.7109375" customWidth="1"/>
  </cols>
  <sheetData>
    <row r="1" spans="1:5" ht="23.25" x14ac:dyDescent="0.35">
      <c r="A1" s="65" t="s">
        <v>645</v>
      </c>
    </row>
    <row r="2" spans="1:5" x14ac:dyDescent="0.25">
      <c r="A2" s="4" t="str">
        <f>HYPERLINK("#CONTENTS!A1", "CONTENTS")</f>
        <v>CONTENTS</v>
      </c>
    </row>
    <row r="5" spans="1:5" x14ac:dyDescent="0.25">
      <c r="A5" s="5" t="s">
        <v>1</v>
      </c>
      <c r="B5" s="6"/>
      <c r="C5" s="6"/>
      <c r="D5" s="6"/>
      <c r="E5" s="7"/>
    </row>
    <row r="6" spans="1:5" x14ac:dyDescent="0.25">
      <c r="A6" s="20" t="s">
        <v>2</v>
      </c>
      <c r="B6" s="17" t="s">
        <v>657</v>
      </c>
      <c r="C6" s="17"/>
      <c r="D6" s="17"/>
      <c r="E6" s="17"/>
    </row>
    <row r="7" spans="1:5" x14ac:dyDescent="0.25">
      <c r="A7" s="12" t="s">
        <v>4</v>
      </c>
      <c r="B7" s="9" t="s">
        <v>658</v>
      </c>
      <c r="C7" s="9"/>
      <c r="D7" s="9"/>
      <c r="E7" s="9"/>
    </row>
    <row r="8" spans="1:5" x14ac:dyDescent="0.25">
      <c r="A8" s="12" t="s">
        <v>6</v>
      </c>
      <c r="B8" s="10" t="s">
        <v>659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660</v>
      </c>
    </row>
    <row r="20" spans="1:16" x14ac:dyDescent="0.25">
      <c r="A20" s="22" t="s">
        <v>661</v>
      </c>
    </row>
    <row r="22" spans="1:16" ht="15.75" thickBot="1" x14ac:dyDescent="0.3">
      <c r="A22" s="66"/>
      <c r="B22" s="66">
        <v>2010</v>
      </c>
      <c r="C22" s="66">
        <v>2011</v>
      </c>
      <c r="D22" s="66">
        <v>2012</v>
      </c>
      <c r="E22" s="66">
        <v>2013</v>
      </c>
      <c r="F22" s="66">
        <v>2014</v>
      </c>
      <c r="G22" s="66">
        <v>2015</v>
      </c>
      <c r="H22" s="66">
        <v>2016</v>
      </c>
      <c r="I22" s="66">
        <v>2017</v>
      </c>
      <c r="J22" s="66">
        <v>2018</v>
      </c>
      <c r="K22" s="66">
        <v>2019</v>
      </c>
      <c r="L22" s="66">
        <v>2020</v>
      </c>
      <c r="M22" s="66">
        <v>2021</v>
      </c>
      <c r="N22" s="66">
        <v>2022</v>
      </c>
      <c r="O22" s="66">
        <v>2023</v>
      </c>
      <c r="P22" s="66">
        <v>2024</v>
      </c>
    </row>
    <row r="23" spans="1:16" x14ac:dyDescent="0.25">
      <c r="A23" t="s">
        <v>21</v>
      </c>
      <c r="B23">
        <v>6534286.6789999995</v>
      </c>
      <c r="C23">
        <v>6966291.2379999999</v>
      </c>
      <c r="D23">
        <v>6268408.7520000003</v>
      </c>
      <c r="E23">
        <v>6133599.9960000003</v>
      </c>
      <c r="F23">
        <v>6245329.3720000004</v>
      </c>
      <c r="G23">
        <v>6201179.8679999998</v>
      </c>
      <c r="H23">
        <v>6286753.0369999995</v>
      </c>
      <c r="I23">
        <v>6450452.352</v>
      </c>
      <c r="J23">
        <v>6605497.2309999997</v>
      </c>
      <c r="K23">
        <v>6642618.8770000003</v>
      </c>
      <c r="L23">
        <v>6421123.3890000004</v>
      </c>
      <c r="M23">
        <v>6696403.7429999998</v>
      </c>
      <c r="N23">
        <v>6676838.7029999997</v>
      </c>
      <c r="O23">
        <v>6140443.1030000001</v>
      </c>
      <c r="P23">
        <v>6173759.6900000004</v>
      </c>
    </row>
    <row r="24" spans="1:16" x14ac:dyDescent="0.25">
      <c r="A24" t="s">
        <v>23</v>
      </c>
      <c r="B24">
        <v>160457.163</v>
      </c>
      <c r="C24">
        <v>172873.98499999999</v>
      </c>
      <c r="D24">
        <v>141694.821</v>
      </c>
      <c r="E24">
        <v>126691.397</v>
      </c>
      <c r="F24">
        <v>139426.228</v>
      </c>
      <c r="G24">
        <v>150214.63500000001</v>
      </c>
      <c r="H24">
        <v>147442.27499999999</v>
      </c>
      <c r="I24">
        <v>131347.20699999999</v>
      </c>
      <c r="J24">
        <v>151835.622</v>
      </c>
      <c r="K24">
        <v>164583.67199999999</v>
      </c>
      <c r="L24">
        <v>165208.05499999999</v>
      </c>
      <c r="M24">
        <v>155472.864</v>
      </c>
      <c r="N24">
        <v>158822.19099999999</v>
      </c>
      <c r="O24">
        <v>140111.073</v>
      </c>
      <c r="P24">
        <v>149959.32199999999</v>
      </c>
    </row>
    <row r="25" spans="1:16" x14ac:dyDescent="0.25">
      <c r="A25" t="s">
        <v>24</v>
      </c>
      <c r="B25">
        <v>581273.80000000005</v>
      </c>
      <c r="C25">
        <v>721860.6</v>
      </c>
      <c r="D25">
        <v>608451.6</v>
      </c>
      <c r="E25">
        <v>572039.69999999995</v>
      </c>
      <c r="F25">
        <v>579834.80000000005</v>
      </c>
      <c r="G25">
        <v>576894.80000000005</v>
      </c>
      <c r="H25">
        <v>583911.4</v>
      </c>
      <c r="I25">
        <v>636034.5</v>
      </c>
      <c r="J25">
        <v>651424.6</v>
      </c>
      <c r="K25">
        <v>616340.4</v>
      </c>
      <c r="L25">
        <v>608602.6</v>
      </c>
      <c r="M25">
        <v>619159.30000000005</v>
      </c>
      <c r="N25">
        <v>599251.80000000005</v>
      </c>
      <c r="O25">
        <v>561863.80000000005</v>
      </c>
      <c r="P25">
        <v>549535.80000000005</v>
      </c>
    </row>
    <row r="26" spans="1:16" ht="15.75" thickBot="1" x14ac:dyDescent="0.3">
      <c r="A26" s="66" t="s">
        <v>25</v>
      </c>
      <c r="B26" s="66">
        <v>108611.182</v>
      </c>
      <c r="C26" s="66">
        <v>110884.128</v>
      </c>
      <c r="D26" s="66">
        <v>102320.802</v>
      </c>
      <c r="E26" s="66">
        <v>105934.427</v>
      </c>
      <c r="F26" s="66">
        <v>102893.023</v>
      </c>
      <c r="G26" s="66">
        <v>107119.83500000001</v>
      </c>
      <c r="H26" s="66">
        <v>123755.697</v>
      </c>
      <c r="I26" s="66">
        <v>117183.867</v>
      </c>
      <c r="J26" s="66">
        <v>126411.958</v>
      </c>
      <c r="K26" s="66">
        <v>141067.58100000001</v>
      </c>
      <c r="L26" s="66">
        <v>128363.185</v>
      </c>
      <c r="M26" s="66">
        <v>125590.586</v>
      </c>
      <c r="N26" s="66">
        <v>132509.54399999999</v>
      </c>
      <c r="O26" s="66">
        <v>142943.584</v>
      </c>
      <c r="P26" s="67" t="s">
        <v>22</v>
      </c>
    </row>
    <row r="30" spans="1:16" x14ac:dyDescent="0.25">
      <c r="A30" s="2" t="s">
        <v>662</v>
      </c>
    </row>
    <row r="31" spans="1:16" x14ac:dyDescent="0.25">
      <c r="A31" s="22" t="s">
        <v>661</v>
      </c>
    </row>
    <row r="33" spans="1:16" ht="15.75" thickBot="1" x14ac:dyDescent="0.3">
      <c r="A33" s="66"/>
      <c r="B33" s="66">
        <v>2010</v>
      </c>
      <c r="C33" s="66">
        <v>2011</v>
      </c>
      <c r="D33" s="66">
        <v>2012</v>
      </c>
      <c r="E33" s="66">
        <v>2013</v>
      </c>
      <c r="F33" s="66">
        <v>2014</v>
      </c>
      <c r="G33" s="66">
        <v>2015</v>
      </c>
      <c r="H33" s="66">
        <v>2016</v>
      </c>
      <c r="I33" s="66">
        <v>2017</v>
      </c>
      <c r="J33" s="66">
        <v>2018</v>
      </c>
      <c r="K33" s="66">
        <v>2019</v>
      </c>
      <c r="L33" s="66">
        <v>2020</v>
      </c>
      <c r="M33" s="66">
        <v>2021</v>
      </c>
      <c r="N33" s="66">
        <v>2022</v>
      </c>
      <c r="O33" s="66">
        <v>2023</v>
      </c>
      <c r="P33" s="66">
        <v>2024</v>
      </c>
    </row>
    <row r="34" spans="1:16" x14ac:dyDescent="0.25">
      <c r="A34" t="s">
        <v>21</v>
      </c>
      <c r="B34">
        <v>14.797000000000001</v>
      </c>
      <c r="C34">
        <v>15.8</v>
      </c>
      <c r="D34">
        <v>14.198</v>
      </c>
      <c r="E34">
        <v>13.88</v>
      </c>
      <c r="F34">
        <v>14.111000000000001</v>
      </c>
      <c r="G34">
        <v>13.984</v>
      </c>
      <c r="H34">
        <v>14.148999999999999</v>
      </c>
      <c r="I34">
        <v>14.496</v>
      </c>
      <c r="J34">
        <v>14.82</v>
      </c>
      <c r="K34">
        <v>14.874000000000001</v>
      </c>
      <c r="L34">
        <v>14.379</v>
      </c>
      <c r="M34">
        <v>15.016</v>
      </c>
      <c r="N34">
        <v>14.942</v>
      </c>
      <c r="O34">
        <v>13.691000000000001</v>
      </c>
      <c r="P34">
        <v>13.724</v>
      </c>
    </row>
    <row r="35" spans="1:16" x14ac:dyDescent="0.25">
      <c r="A35" t="s">
        <v>23</v>
      </c>
      <c r="B35">
        <v>9.657</v>
      </c>
      <c r="C35">
        <v>10.356</v>
      </c>
      <c r="D35">
        <v>8.4570000000000007</v>
      </c>
      <c r="E35">
        <v>7.5389999999999997</v>
      </c>
      <c r="F35">
        <v>8.2669999999999995</v>
      </c>
      <c r="G35">
        <v>8.8670000000000009</v>
      </c>
      <c r="H35">
        <v>8.6579999999999995</v>
      </c>
      <c r="I35">
        <v>7.6669999999999998</v>
      </c>
      <c r="J35">
        <v>8.8109999999999999</v>
      </c>
      <c r="K35">
        <v>9.4890000000000008</v>
      </c>
      <c r="L35">
        <v>9.4719999999999995</v>
      </c>
      <c r="M35">
        <v>8.8670000000000009</v>
      </c>
      <c r="N35">
        <v>8.9730000000000008</v>
      </c>
      <c r="O35">
        <v>7.8369999999999997</v>
      </c>
      <c r="P35">
        <v>8.3339999999999996</v>
      </c>
    </row>
    <row r="36" spans="1:16" x14ac:dyDescent="0.25">
      <c r="A36" t="s">
        <v>24</v>
      </c>
      <c r="B36">
        <v>15.279</v>
      </c>
      <c r="C36">
        <v>18.965</v>
      </c>
      <c r="D36">
        <v>15.984999999999999</v>
      </c>
      <c r="E36">
        <v>15.038</v>
      </c>
      <c r="F36">
        <v>15.254</v>
      </c>
      <c r="G36">
        <v>15.186999999999999</v>
      </c>
      <c r="H36">
        <v>15.378</v>
      </c>
      <c r="I36">
        <v>16.748999999999999</v>
      </c>
      <c r="J36">
        <v>17.154</v>
      </c>
      <c r="K36">
        <v>16.234000000000002</v>
      </c>
      <c r="L36">
        <v>16.222999999999999</v>
      </c>
      <c r="M36">
        <v>16.742000000000001</v>
      </c>
      <c r="N36">
        <v>16.274000000000001</v>
      </c>
      <c r="O36">
        <v>15.315</v>
      </c>
      <c r="P36">
        <v>15.031000000000001</v>
      </c>
    </row>
    <row r="37" spans="1:16" ht="15.75" thickBot="1" x14ac:dyDescent="0.3">
      <c r="A37" s="66" t="s">
        <v>25</v>
      </c>
      <c r="B37" s="66">
        <v>14.896000000000001</v>
      </c>
      <c r="C37" s="66">
        <v>15.327999999999999</v>
      </c>
      <c r="D37" s="66">
        <v>14.212999999999999</v>
      </c>
      <c r="E37" s="66">
        <v>14.787000000000001</v>
      </c>
      <c r="F37" s="66">
        <v>14.43</v>
      </c>
      <c r="G37" s="66">
        <v>15.097</v>
      </c>
      <c r="H37" s="66">
        <v>17.533000000000001</v>
      </c>
      <c r="I37" s="66">
        <v>16.690999999999999</v>
      </c>
      <c r="J37" s="66">
        <v>18.103999999999999</v>
      </c>
      <c r="K37" s="66">
        <v>20.311</v>
      </c>
      <c r="L37" s="66">
        <v>18.606000000000002</v>
      </c>
      <c r="M37" s="66">
        <v>18.376000000000001</v>
      </c>
      <c r="N37" s="66">
        <v>19.721</v>
      </c>
      <c r="O37" s="66">
        <v>21.582000000000001</v>
      </c>
      <c r="P37" s="67" t="s">
        <v>22</v>
      </c>
    </row>
    <row r="39" spans="1:16" x14ac:dyDescent="0.25">
      <c r="A39" t="s">
        <v>28</v>
      </c>
    </row>
    <row r="40" spans="1:16" x14ac:dyDescent="0.25">
      <c r="A40" t="s">
        <v>663</v>
      </c>
    </row>
    <row r="42" spans="1:16" x14ac:dyDescent="0.25">
      <c r="A42" s="28" t="s">
        <v>30</v>
      </c>
    </row>
    <row r="43" spans="1:16" x14ac:dyDescent="0.25">
      <c r="A43" t="s">
        <v>31</v>
      </c>
    </row>
    <row r="45" spans="1:16" x14ac:dyDescent="0.25">
      <c r="A45" s="28" t="s">
        <v>32</v>
      </c>
    </row>
    <row r="46" spans="1:16" x14ac:dyDescent="0.25">
      <c r="A46" t="s">
        <v>335</v>
      </c>
    </row>
    <row r="51" spans="1:9" x14ac:dyDescent="0.25">
      <c r="A51" s="29" t="s">
        <v>34</v>
      </c>
    </row>
    <row r="52" spans="1:9" x14ac:dyDescent="0.25">
      <c r="A52" s="30" t="s">
        <v>664</v>
      </c>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sheetData>
  <mergeCells count="11">
    <mergeCell ref="A12:C12"/>
    <mergeCell ref="B13:C13"/>
    <mergeCell ref="B14:C14"/>
    <mergeCell ref="B15:C15"/>
    <mergeCell ref="A52:I6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F8B2E"/>
  </sheetPr>
  <dimension ref="A1:O54"/>
  <sheetViews>
    <sheetView workbookViewId="0">
      <selection activeCell="K1" sqref="K1"/>
    </sheetView>
  </sheetViews>
  <sheetFormatPr defaultRowHeight="15" x14ac:dyDescent="0.25"/>
  <cols>
    <col min="1" max="1" width="15.7109375" customWidth="1"/>
  </cols>
  <sheetData>
    <row r="1" spans="1:5" ht="23.25" x14ac:dyDescent="0.35">
      <c r="A1" s="65" t="s">
        <v>645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665</v>
      </c>
      <c r="C6" s="8"/>
      <c r="D6" s="8"/>
      <c r="E6" s="8"/>
    </row>
    <row r="7" spans="1:5" x14ac:dyDescent="0.25">
      <c r="A7" s="12" t="s">
        <v>4</v>
      </c>
      <c r="B7" s="9" t="s">
        <v>666</v>
      </c>
      <c r="C7" s="9"/>
      <c r="D7" s="9"/>
      <c r="E7" s="9"/>
    </row>
    <row r="8" spans="1:5" x14ac:dyDescent="0.25">
      <c r="A8" s="12" t="s">
        <v>6</v>
      </c>
      <c r="B8" s="10" t="s">
        <v>667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668</v>
      </c>
    </row>
    <row r="20" spans="1:15" x14ac:dyDescent="0.25">
      <c r="A20" s="22" t="s">
        <v>669</v>
      </c>
    </row>
    <row r="22" spans="1:15" ht="15.75" thickBot="1" x14ac:dyDescent="0.3">
      <c r="A22" s="66"/>
      <c r="B22" s="66">
        <v>2010</v>
      </c>
      <c r="C22" s="66">
        <v>2011</v>
      </c>
      <c r="D22" s="66">
        <v>2012</v>
      </c>
      <c r="E22" s="66">
        <v>2013</v>
      </c>
      <c r="F22" s="66">
        <v>2014</v>
      </c>
      <c r="G22" s="66">
        <v>2015</v>
      </c>
      <c r="H22" s="66">
        <v>2016</v>
      </c>
      <c r="I22" s="66">
        <v>2017</v>
      </c>
      <c r="J22" s="66">
        <v>2018</v>
      </c>
      <c r="K22" s="66">
        <v>2019</v>
      </c>
      <c r="L22" s="66">
        <v>2020</v>
      </c>
      <c r="M22" s="66">
        <v>2021</v>
      </c>
      <c r="N22" s="66">
        <v>2022</v>
      </c>
      <c r="O22" s="66">
        <v>2023</v>
      </c>
    </row>
    <row r="23" spans="1:15" x14ac:dyDescent="0.25">
      <c r="A23" t="s">
        <v>21</v>
      </c>
      <c r="B23">
        <v>3.17</v>
      </c>
      <c r="C23">
        <v>3.15</v>
      </c>
      <c r="D23">
        <v>3.14</v>
      </c>
      <c r="E23">
        <v>3.14</v>
      </c>
      <c r="F23">
        <v>3.17</v>
      </c>
      <c r="G23">
        <v>3.2</v>
      </c>
      <c r="H23">
        <v>3.28</v>
      </c>
      <c r="I23">
        <v>3.35</v>
      </c>
      <c r="J23">
        <v>3.36</v>
      </c>
      <c r="K23">
        <v>3.37</v>
      </c>
      <c r="L23">
        <v>3.16</v>
      </c>
      <c r="M23">
        <v>3.26</v>
      </c>
      <c r="N23">
        <v>3.35</v>
      </c>
      <c r="O23">
        <v>3.28</v>
      </c>
    </row>
    <row r="24" spans="1:15" x14ac:dyDescent="0.25">
      <c r="A24" t="s">
        <v>23</v>
      </c>
      <c r="B24">
        <v>3.98</v>
      </c>
      <c r="C24">
        <v>3.9</v>
      </c>
      <c r="D24">
        <v>3.96</v>
      </c>
      <c r="E24">
        <v>4.21</v>
      </c>
      <c r="F24">
        <v>4.17</v>
      </c>
      <c r="G24">
        <v>4.13</v>
      </c>
      <c r="H24">
        <v>4.16</v>
      </c>
      <c r="I24">
        <v>4.24</v>
      </c>
      <c r="J24">
        <v>4.21</v>
      </c>
      <c r="K24">
        <v>4.0199999999999996</v>
      </c>
      <c r="L24">
        <v>3.65</v>
      </c>
      <c r="M24">
        <v>3.73</v>
      </c>
      <c r="N24">
        <v>4.0999999999999996</v>
      </c>
      <c r="O24">
        <v>4.03</v>
      </c>
    </row>
    <row r="25" spans="1:15" ht="15.75" thickBot="1" x14ac:dyDescent="0.3">
      <c r="A25" s="66" t="s">
        <v>24</v>
      </c>
      <c r="B25" s="66">
        <v>2.4500000000000002</v>
      </c>
      <c r="C25" s="66">
        <v>2.4300000000000002</v>
      </c>
      <c r="D25" s="66">
        <v>2.4300000000000002</v>
      </c>
      <c r="E25" s="66">
        <v>2.4300000000000002</v>
      </c>
      <c r="F25" s="66">
        <v>2.4900000000000002</v>
      </c>
      <c r="G25" s="66">
        <v>2.5299999999999998</v>
      </c>
      <c r="H25" s="66">
        <v>2.7</v>
      </c>
      <c r="I25" s="66">
        <v>2.76</v>
      </c>
      <c r="J25" s="66">
        <v>2.82</v>
      </c>
      <c r="K25" s="66">
        <v>2.81</v>
      </c>
      <c r="L25" s="66">
        <v>2.87</v>
      </c>
      <c r="M25" s="66">
        <v>3.01</v>
      </c>
      <c r="N25" s="66">
        <v>3.03</v>
      </c>
      <c r="O25" s="66">
        <v>3.04</v>
      </c>
    </row>
    <row r="29" spans="1:15" x14ac:dyDescent="0.25">
      <c r="A29" s="2" t="s">
        <v>670</v>
      </c>
    </row>
    <row r="30" spans="1:15" x14ac:dyDescent="0.25">
      <c r="A30" s="22" t="s">
        <v>669</v>
      </c>
    </row>
    <row r="32" spans="1:15" ht="15.75" thickBot="1" x14ac:dyDescent="0.3">
      <c r="A32" s="66"/>
      <c r="B32" s="66">
        <v>2010</v>
      </c>
      <c r="C32" s="66">
        <v>2011</v>
      </c>
      <c r="D32" s="66">
        <v>2012</v>
      </c>
      <c r="E32" s="66">
        <v>2013</v>
      </c>
      <c r="F32" s="66">
        <v>2014</v>
      </c>
      <c r="G32" s="66">
        <v>2015</v>
      </c>
      <c r="H32" s="66">
        <v>2016</v>
      </c>
      <c r="I32" s="66">
        <v>2017</v>
      </c>
      <c r="J32" s="66">
        <v>2018</v>
      </c>
      <c r="K32" s="66">
        <v>2019</v>
      </c>
      <c r="L32" s="66">
        <v>2020</v>
      </c>
      <c r="M32" s="66">
        <v>2021</v>
      </c>
      <c r="N32" s="66">
        <v>2022</v>
      </c>
      <c r="O32" s="66">
        <v>2023</v>
      </c>
    </row>
    <row r="33" spans="1:15" x14ac:dyDescent="0.25">
      <c r="A33" t="s">
        <v>21</v>
      </c>
      <c r="B33">
        <v>0.89</v>
      </c>
      <c r="C33">
        <v>0.89</v>
      </c>
      <c r="D33">
        <v>0.88</v>
      </c>
      <c r="E33">
        <v>0.89</v>
      </c>
      <c r="F33">
        <v>0.9</v>
      </c>
      <c r="G33">
        <v>0.9</v>
      </c>
      <c r="H33">
        <v>0.93</v>
      </c>
      <c r="I33">
        <v>0.95</v>
      </c>
      <c r="J33">
        <v>0.95</v>
      </c>
      <c r="K33">
        <v>0.95</v>
      </c>
      <c r="L33">
        <v>0.9</v>
      </c>
      <c r="M33">
        <v>0.93</v>
      </c>
      <c r="N33">
        <v>0.95</v>
      </c>
      <c r="O33">
        <v>0.93</v>
      </c>
    </row>
    <row r="34" spans="1:15" x14ac:dyDescent="0.25">
      <c r="A34" t="s">
        <v>23</v>
      </c>
      <c r="B34">
        <v>1.1399999999999999</v>
      </c>
      <c r="C34">
        <v>1.1299999999999999</v>
      </c>
      <c r="D34">
        <v>1.1499999999999999</v>
      </c>
      <c r="E34">
        <v>1.22</v>
      </c>
      <c r="F34">
        <v>1.22</v>
      </c>
      <c r="G34">
        <v>1.21</v>
      </c>
      <c r="H34">
        <v>1.22</v>
      </c>
      <c r="I34">
        <v>1.24</v>
      </c>
      <c r="J34">
        <v>1.23</v>
      </c>
      <c r="K34">
        <v>1.17</v>
      </c>
      <c r="L34">
        <v>1.08</v>
      </c>
      <c r="M34">
        <v>1.1000000000000001</v>
      </c>
      <c r="N34">
        <v>1.2</v>
      </c>
      <c r="O34">
        <v>1.18</v>
      </c>
    </row>
    <row r="35" spans="1:15" ht="15.75" thickBot="1" x14ac:dyDescent="0.3">
      <c r="A35" s="66" t="s">
        <v>24</v>
      </c>
      <c r="B35" s="66">
        <v>0.68</v>
      </c>
      <c r="C35" s="66">
        <v>0.68</v>
      </c>
      <c r="D35" s="66">
        <v>0.68</v>
      </c>
      <c r="E35" s="66">
        <v>0.68</v>
      </c>
      <c r="F35" s="66">
        <v>0.7</v>
      </c>
      <c r="G35" s="66">
        <v>0.71</v>
      </c>
      <c r="H35" s="66">
        <v>0.76</v>
      </c>
      <c r="I35" s="66">
        <v>0.77</v>
      </c>
      <c r="J35" s="66">
        <v>0.79</v>
      </c>
      <c r="K35" s="66">
        <v>0.79</v>
      </c>
      <c r="L35" s="66">
        <v>0.81</v>
      </c>
      <c r="M35" s="66">
        <v>0.85</v>
      </c>
      <c r="N35" s="66">
        <v>0.86</v>
      </c>
      <c r="O35" s="66">
        <v>0.86</v>
      </c>
    </row>
    <row r="37" spans="1:15" x14ac:dyDescent="0.25">
      <c r="A37" t="s">
        <v>671</v>
      </c>
    </row>
    <row r="38" spans="1:15" x14ac:dyDescent="0.25">
      <c r="A38" t="s">
        <v>672</v>
      </c>
    </row>
    <row r="43" spans="1:15" x14ac:dyDescent="0.25">
      <c r="A43" s="29" t="s">
        <v>34</v>
      </c>
    </row>
    <row r="44" spans="1:15" x14ac:dyDescent="0.25">
      <c r="A44" s="30" t="s">
        <v>673</v>
      </c>
      <c r="B44" s="16"/>
      <c r="C44" s="16"/>
      <c r="D44" s="16"/>
      <c r="E44" s="16"/>
      <c r="F44" s="16"/>
      <c r="G44" s="16"/>
      <c r="H44" s="16"/>
      <c r="I44" s="16"/>
    </row>
    <row r="45" spans="1:15" x14ac:dyDescent="0.25">
      <c r="A45" s="16"/>
      <c r="B45" s="16"/>
      <c r="C45" s="16"/>
      <c r="D45" s="16"/>
      <c r="E45" s="16"/>
      <c r="F45" s="16"/>
      <c r="G45" s="16"/>
      <c r="H45" s="16"/>
      <c r="I45" s="16"/>
    </row>
    <row r="46" spans="1:15" x14ac:dyDescent="0.25">
      <c r="A46" s="16"/>
      <c r="B46" s="16"/>
      <c r="C46" s="16"/>
      <c r="D46" s="16"/>
      <c r="E46" s="16"/>
      <c r="F46" s="16"/>
      <c r="G46" s="16"/>
      <c r="H46" s="16"/>
      <c r="I46" s="16"/>
    </row>
    <row r="47" spans="1:15" x14ac:dyDescent="0.25">
      <c r="A47" s="16"/>
      <c r="B47" s="16"/>
      <c r="C47" s="16"/>
      <c r="D47" s="16"/>
      <c r="E47" s="16"/>
      <c r="F47" s="16"/>
      <c r="G47" s="16"/>
      <c r="H47" s="16"/>
      <c r="I47" s="16"/>
    </row>
    <row r="48" spans="1:15"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sheetData>
  <mergeCells count="11">
    <mergeCell ref="A12:C12"/>
    <mergeCell ref="B13:C13"/>
    <mergeCell ref="B14:C14"/>
    <mergeCell ref="B15:C15"/>
    <mergeCell ref="A44:I5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F8B2E"/>
  </sheetPr>
  <dimension ref="A1:P44"/>
  <sheetViews>
    <sheetView workbookViewId="0">
      <selection activeCell="K1" sqref="K1"/>
    </sheetView>
  </sheetViews>
  <sheetFormatPr defaultRowHeight="15" x14ac:dyDescent="0.25"/>
  <cols>
    <col min="1" max="1" width="15.7109375" customWidth="1"/>
  </cols>
  <sheetData>
    <row r="1" spans="1:5" ht="23.25" x14ac:dyDescent="0.35">
      <c r="A1" s="65" t="s">
        <v>645</v>
      </c>
    </row>
    <row r="2" spans="1:5" x14ac:dyDescent="0.25">
      <c r="A2" s="4" t="str">
        <f>HYPERLINK("#CONTENTS!A1", "CONTENTS")</f>
        <v>CONTENTS</v>
      </c>
    </row>
    <row r="5" spans="1:5" x14ac:dyDescent="0.25">
      <c r="A5" s="5" t="s">
        <v>1</v>
      </c>
      <c r="B5" s="6"/>
      <c r="C5" s="6"/>
      <c r="D5" s="6"/>
      <c r="E5" s="7"/>
    </row>
    <row r="6" spans="1:5" x14ac:dyDescent="0.25">
      <c r="A6" s="20" t="s">
        <v>2</v>
      </c>
      <c r="B6" s="17" t="s">
        <v>674</v>
      </c>
      <c r="C6" s="17"/>
      <c r="D6" s="17"/>
      <c r="E6" s="17"/>
    </row>
    <row r="7" spans="1:5" x14ac:dyDescent="0.25">
      <c r="A7" s="12" t="s">
        <v>4</v>
      </c>
      <c r="B7" s="9" t="s">
        <v>675</v>
      </c>
      <c r="C7" s="9"/>
      <c r="D7" s="9"/>
      <c r="E7" s="9"/>
    </row>
    <row r="8" spans="1:5" x14ac:dyDescent="0.25">
      <c r="A8" s="12" t="s">
        <v>6</v>
      </c>
      <c r="B8" s="10" t="s">
        <v>676</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6"/>
      <c r="E12" s="7"/>
    </row>
    <row r="13" spans="1:5" x14ac:dyDescent="0.25">
      <c r="A13" s="20" t="s">
        <v>13</v>
      </c>
      <c r="B13" s="17" t="s">
        <v>95</v>
      </c>
      <c r="C13" s="17"/>
      <c r="D13" s="17"/>
      <c r="E13" s="17"/>
    </row>
    <row r="14" spans="1:5" ht="30" customHeight="1" x14ac:dyDescent="0.25">
      <c r="A14" s="21" t="s">
        <v>15</v>
      </c>
      <c r="B14" s="18" t="s">
        <v>677</v>
      </c>
      <c r="C14" s="18"/>
      <c r="D14" s="18"/>
      <c r="E14" s="18"/>
    </row>
    <row r="15" spans="1:5" x14ac:dyDescent="0.25">
      <c r="A15" s="13" t="s">
        <v>17</v>
      </c>
      <c r="B15" s="19" t="s">
        <v>18</v>
      </c>
      <c r="C15" s="19"/>
      <c r="D15" s="19"/>
      <c r="E15" s="19"/>
    </row>
    <row r="19" spans="1:16" x14ac:dyDescent="0.25">
      <c r="A19" s="2" t="s">
        <v>678</v>
      </c>
    </row>
    <row r="20" spans="1:16" x14ac:dyDescent="0.25">
      <c r="A20" s="22" t="s">
        <v>135</v>
      </c>
    </row>
    <row r="22" spans="1:16" ht="15.75" thickBot="1" x14ac:dyDescent="0.3">
      <c r="A22" s="66"/>
      <c r="B22" s="66">
        <v>2010</v>
      </c>
      <c r="C22" s="66">
        <v>2011</v>
      </c>
      <c r="D22" s="66">
        <v>2012</v>
      </c>
      <c r="E22" s="66">
        <v>2013</v>
      </c>
      <c r="F22" s="66">
        <v>2014</v>
      </c>
      <c r="G22" s="66">
        <v>2015</v>
      </c>
      <c r="H22" s="66">
        <v>2016</v>
      </c>
      <c r="I22" s="66">
        <v>2017</v>
      </c>
      <c r="J22" s="66">
        <v>2018</v>
      </c>
      <c r="K22" s="66">
        <v>2019</v>
      </c>
      <c r="L22" s="66">
        <v>2020</v>
      </c>
      <c r="M22" s="66">
        <v>2021</v>
      </c>
      <c r="N22" s="66">
        <v>2022</v>
      </c>
      <c r="O22" s="66">
        <v>2023</v>
      </c>
      <c r="P22" s="66">
        <v>2024</v>
      </c>
    </row>
    <row r="23" spans="1:16" x14ac:dyDescent="0.25">
      <c r="A23" t="s">
        <v>21</v>
      </c>
      <c r="B23">
        <v>10.7</v>
      </c>
      <c r="C23">
        <v>10.199999999999999</v>
      </c>
      <c r="D23">
        <v>11</v>
      </c>
      <c r="E23">
        <v>11.2</v>
      </c>
      <c r="F23">
        <v>11.1</v>
      </c>
      <c r="G23">
        <v>11.2</v>
      </c>
      <c r="H23">
        <v>11.4</v>
      </c>
      <c r="I23">
        <v>11.5</v>
      </c>
      <c r="J23">
        <v>11.6</v>
      </c>
      <c r="K23">
        <v>11.1</v>
      </c>
      <c r="L23">
        <v>11.2</v>
      </c>
      <c r="M23">
        <v>11.1</v>
      </c>
      <c r="N23">
        <v>11.4</v>
      </c>
      <c r="O23">
        <v>12.1</v>
      </c>
      <c r="P23">
        <v>12.2</v>
      </c>
    </row>
    <row r="24" spans="1:16" x14ac:dyDescent="0.25">
      <c r="A24" t="s">
        <v>23</v>
      </c>
      <c r="B24">
        <v>24.8</v>
      </c>
      <c r="C24">
        <v>24.3</v>
      </c>
      <c r="D24">
        <v>25.3</v>
      </c>
      <c r="E24">
        <v>26</v>
      </c>
      <c r="F24">
        <v>25.7</v>
      </c>
      <c r="G24">
        <v>27.4</v>
      </c>
      <c r="H24">
        <v>29.7</v>
      </c>
      <c r="I24">
        <v>28.5</v>
      </c>
      <c r="J24">
        <v>28</v>
      </c>
      <c r="K24">
        <v>26.9</v>
      </c>
      <c r="L24">
        <v>28.2</v>
      </c>
      <c r="M24">
        <v>30.1</v>
      </c>
      <c r="N24">
        <v>28.5</v>
      </c>
      <c r="O24">
        <v>32</v>
      </c>
      <c r="P24">
        <v>32.700000000000003</v>
      </c>
    </row>
    <row r="25" spans="1:16" ht="15.75" thickBot="1" x14ac:dyDescent="0.3">
      <c r="A25" s="66" t="s">
        <v>24</v>
      </c>
      <c r="B25" s="66">
        <v>11.1</v>
      </c>
      <c r="C25" s="66">
        <v>9.4</v>
      </c>
      <c r="D25" s="66">
        <v>11</v>
      </c>
      <c r="E25" s="66">
        <v>12.2</v>
      </c>
      <c r="F25" s="66">
        <v>13</v>
      </c>
      <c r="G25" s="66">
        <v>11.9</v>
      </c>
      <c r="H25" s="66">
        <v>10.6</v>
      </c>
      <c r="I25" s="66">
        <v>10.4</v>
      </c>
      <c r="J25" s="66">
        <v>10.5</v>
      </c>
      <c r="K25" s="66">
        <v>9.1999999999999993</v>
      </c>
      <c r="L25" s="66">
        <v>7.4</v>
      </c>
      <c r="M25" s="66">
        <v>7</v>
      </c>
      <c r="N25" s="66">
        <v>6.7</v>
      </c>
      <c r="O25" s="66">
        <v>7.8</v>
      </c>
      <c r="P25" s="66">
        <v>7.7</v>
      </c>
    </row>
    <row r="27" spans="1:16" x14ac:dyDescent="0.25">
      <c r="A27" t="s">
        <v>28</v>
      </c>
    </row>
    <row r="28" spans="1:16" x14ac:dyDescent="0.25">
      <c r="A28" t="s">
        <v>679</v>
      </c>
    </row>
    <row r="30" spans="1:16" x14ac:dyDescent="0.25">
      <c r="A30" s="28" t="s">
        <v>32</v>
      </c>
    </row>
    <row r="31" spans="1:16" x14ac:dyDescent="0.25">
      <c r="A31" t="s">
        <v>335</v>
      </c>
    </row>
    <row r="36" spans="1:9" x14ac:dyDescent="0.25">
      <c r="A36" s="29" t="s">
        <v>34</v>
      </c>
    </row>
    <row r="37" spans="1:9" x14ac:dyDescent="0.25">
      <c r="A37" s="30" t="s">
        <v>680</v>
      </c>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sheetData>
  <mergeCells count="11">
    <mergeCell ref="A12:E12"/>
    <mergeCell ref="B13:E13"/>
    <mergeCell ref="B14:E14"/>
    <mergeCell ref="B15:E15"/>
    <mergeCell ref="A37:I4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F8B2E"/>
  </sheetPr>
  <dimension ref="A1:I65"/>
  <sheetViews>
    <sheetView workbookViewId="0">
      <selection activeCell="K1" sqref="K1"/>
    </sheetView>
  </sheetViews>
  <sheetFormatPr defaultRowHeight="15" x14ac:dyDescent="0.25"/>
  <cols>
    <col min="1" max="1" width="15.7109375" customWidth="1"/>
  </cols>
  <sheetData>
    <row r="1" spans="1:5" ht="23.25" x14ac:dyDescent="0.35">
      <c r="A1" s="65" t="s">
        <v>645</v>
      </c>
    </row>
    <row r="2" spans="1:5" x14ac:dyDescent="0.25">
      <c r="A2" s="4" t="str">
        <f>HYPERLINK("#CONTENTS!A1", "CONTENTS")</f>
        <v>CONTENTS</v>
      </c>
    </row>
    <row r="5" spans="1:5" x14ac:dyDescent="0.25">
      <c r="A5" s="5" t="s">
        <v>1</v>
      </c>
      <c r="B5" s="6"/>
      <c r="C5" s="6"/>
      <c r="D5" s="6"/>
      <c r="E5" s="7"/>
    </row>
    <row r="6" spans="1:5" ht="30" customHeight="1" x14ac:dyDescent="0.25">
      <c r="A6" s="11" t="s">
        <v>2</v>
      </c>
      <c r="B6" s="8" t="s">
        <v>681</v>
      </c>
      <c r="C6" s="8"/>
      <c r="D6" s="8"/>
      <c r="E6" s="8"/>
    </row>
    <row r="7" spans="1:5" x14ac:dyDescent="0.25">
      <c r="A7" s="12" t="s">
        <v>4</v>
      </c>
      <c r="B7" s="9" t="s">
        <v>682</v>
      </c>
      <c r="C7" s="9"/>
      <c r="D7" s="9"/>
      <c r="E7" s="9"/>
    </row>
    <row r="8" spans="1:5" x14ac:dyDescent="0.25">
      <c r="A8" s="12" t="s">
        <v>6</v>
      </c>
      <c r="B8" s="10" t="s">
        <v>683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8" x14ac:dyDescent="0.25">
      <c r="A19" s="2" t="s">
        <v>684</v>
      </c>
    </row>
    <row r="20" spans="1:8" x14ac:dyDescent="0.25">
      <c r="A20" s="32" t="s">
        <v>685</v>
      </c>
    </row>
    <row r="21" spans="1:8" x14ac:dyDescent="0.25">
      <c r="A21" s="22" t="s">
        <v>686</v>
      </c>
    </row>
    <row r="23" spans="1:8" ht="15.75" thickBot="1" x14ac:dyDescent="0.3">
      <c r="A23" s="66"/>
      <c r="B23" s="66">
        <v>2010</v>
      </c>
      <c r="C23" s="66">
        <v>2012</v>
      </c>
      <c r="D23" s="66">
        <v>2014</v>
      </c>
      <c r="E23" s="66">
        <v>2016</v>
      </c>
      <c r="F23" s="66">
        <v>2018</v>
      </c>
      <c r="G23" s="66">
        <v>2020</v>
      </c>
      <c r="H23" s="66">
        <v>2022</v>
      </c>
    </row>
    <row r="24" spans="1:8" x14ac:dyDescent="0.25">
      <c r="A24" t="s">
        <v>21</v>
      </c>
      <c r="B24">
        <v>5011</v>
      </c>
      <c r="C24">
        <v>5079</v>
      </c>
      <c r="D24">
        <v>5070</v>
      </c>
      <c r="E24">
        <v>5079</v>
      </c>
      <c r="F24">
        <v>5238</v>
      </c>
      <c r="G24">
        <v>4817</v>
      </c>
      <c r="H24">
        <v>4981</v>
      </c>
    </row>
    <row r="25" spans="1:8" x14ac:dyDescent="0.25">
      <c r="A25" t="s">
        <v>23</v>
      </c>
      <c r="B25">
        <v>7291</v>
      </c>
      <c r="C25">
        <v>7233</v>
      </c>
      <c r="D25">
        <v>7848</v>
      </c>
      <c r="E25">
        <v>8281</v>
      </c>
      <c r="F25">
        <v>8429</v>
      </c>
      <c r="G25">
        <v>7175</v>
      </c>
      <c r="H25">
        <v>6921</v>
      </c>
    </row>
    <row r="26" spans="1:8" x14ac:dyDescent="0.25">
      <c r="A26" t="s">
        <v>24</v>
      </c>
      <c r="B26">
        <v>4171</v>
      </c>
      <c r="C26">
        <v>4266</v>
      </c>
      <c r="D26">
        <v>4714</v>
      </c>
      <c r="E26">
        <v>4793</v>
      </c>
      <c r="F26">
        <v>4621</v>
      </c>
      <c r="G26">
        <v>4538</v>
      </c>
      <c r="H26">
        <v>4751</v>
      </c>
    </row>
    <row r="27" spans="1:8" ht="15.75" thickBot="1" x14ac:dyDescent="0.3">
      <c r="A27" s="66" t="s">
        <v>25</v>
      </c>
      <c r="B27" s="66">
        <v>4610</v>
      </c>
      <c r="C27" s="66">
        <v>7640</v>
      </c>
      <c r="D27" s="66">
        <v>6890</v>
      </c>
      <c r="E27" s="66">
        <v>6937</v>
      </c>
      <c r="F27" s="66">
        <v>7319</v>
      </c>
      <c r="G27" s="66">
        <v>8499</v>
      </c>
      <c r="H27" s="66">
        <v>26324</v>
      </c>
    </row>
    <row r="31" spans="1:8" x14ac:dyDescent="0.25">
      <c r="A31" s="2" t="s">
        <v>684</v>
      </c>
    </row>
    <row r="32" spans="1:8" x14ac:dyDescent="0.25">
      <c r="A32" s="32" t="s">
        <v>687</v>
      </c>
    </row>
    <row r="33" spans="1:8" x14ac:dyDescent="0.25">
      <c r="A33" s="22" t="s">
        <v>686</v>
      </c>
    </row>
    <row r="35" spans="1:8" ht="15.75" thickBot="1" x14ac:dyDescent="0.3">
      <c r="A35" s="66"/>
      <c r="B35" s="66">
        <v>2010</v>
      </c>
      <c r="C35" s="66">
        <v>2012</v>
      </c>
      <c r="D35" s="66">
        <v>2014</v>
      </c>
      <c r="E35" s="66">
        <v>2016</v>
      </c>
      <c r="F35" s="66">
        <v>2018</v>
      </c>
      <c r="G35" s="66">
        <v>2020</v>
      </c>
      <c r="H35" s="66">
        <v>2022</v>
      </c>
    </row>
    <row r="36" spans="1:8" x14ac:dyDescent="0.25">
      <c r="A36" t="s">
        <v>21</v>
      </c>
      <c r="B36">
        <v>206</v>
      </c>
      <c r="C36">
        <v>203</v>
      </c>
      <c r="D36">
        <v>202</v>
      </c>
      <c r="E36">
        <v>213</v>
      </c>
      <c r="F36">
        <v>284</v>
      </c>
      <c r="G36">
        <v>251</v>
      </c>
      <c r="H36">
        <v>266</v>
      </c>
    </row>
    <row r="37" spans="1:8" x14ac:dyDescent="0.25">
      <c r="A37" t="s">
        <v>23</v>
      </c>
      <c r="B37">
        <v>270</v>
      </c>
      <c r="C37">
        <v>290</v>
      </c>
      <c r="D37">
        <v>287</v>
      </c>
      <c r="E37">
        <v>301</v>
      </c>
      <c r="F37">
        <v>298</v>
      </c>
      <c r="G37">
        <v>288</v>
      </c>
      <c r="H37">
        <v>246</v>
      </c>
    </row>
    <row r="38" spans="1:8" x14ac:dyDescent="0.25">
      <c r="A38" t="s">
        <v>24</v>
      </c>
      <c r="B38">
        <v>39</v>
      </c>
      <c r="C38">
        <v>46</v>
      </c>
      <c r="D38">
        <v>44</v>
      </c>
      <c r="E38">
        <v>50</v>
      </c>
      <c r="F38">
        <v>100</v>
      </c>
      <c r="G38">
        <v>60</v>
      </c>
      <c r="H38">
        <v>57</v>
      </c>
    </row>
    <row r="39" spans="1:8" ht="15.75" thickBot="1" x14ac:dyDescent="0.3">
      <c r="A39" s="66" t="s">
        <v>25</v>
      </c>
      <c r="B39" s="66">
        <v>1531</v>
      </c>
      <c r="C39" s="66">
        <v>2008</v>
      </c>
      <c r="D39" s="66">
        <v>1890</v>
      </c>
      <c r="E39" s="66">
        <v>2441</v>
      </c>
      <c r="F39" s="66">
        <v>2199</v>
      </c>
      <c r="G39" s="66">
        <v>1645</v>
      </c>
      <c r="H39" s="66">
        <v>4444</v>
      </c>
    </row>
    <row r="43" spans="1:8" x14ac:dyDescent="0.25">
      <c r="A43" s="2" t="s">
        <v>684</v>
      </c>
    </row>
    <row r="44" spans="1:8" x14ac:dyDescent="0.25">
      <c r="A44" s="32" t="s">
        <v>688</v>
      </c>
    </row>
    <row r="45" spans="1:8" x14ac:dyDescent="0.25">
      <c r="A45" s="22" t="s">
        <v>686</v>
      </c>
    </row>
    <row r="47" spans="1:8" ht="15.75" thickBot="1" x14ac:dyDescent="0.3">
      <c r="A47" s="66"/>
      <c r="B47" s="66">
        <v>2010</v>
      </c>
      <c r="C47" s="66">
        <v>2012</v>
      </c>
      <c r="D47" s="66">
        <v>2014</v>
      </c>
      <c r="E47" s="66">
        <v>2016</v>
      </c>
      <c r="F47" s="66">
        <v>2018</v>
      </c>
      <c r="G47" s="66">
        <v>2020</v>
      </c>
      <c r="H47" s="66">
        <v>2022</v>
      </c>
    </row>
    <row r="48" spans="1:8" x14ac:dyDescent="0.25">
      <c r="A48" t="s">
        <v>21</v>
      </c>
      <c r="B48">
        <v>4806</v>
      </c>
      <c r="C48">
        <v>4876</v>
      </c>
      <c r="D48">
        <v>4868</v>
      </c>
      <c r="E48">
        <v>4866</v>
      </c>
      <c r="F48">
        <v>4955</v>
      </c>
      <c r="G48">
        <v>4566</v>
      </c>
      <c r="H48">
        <v>4714</v>
      </c>
    </row>
    <row r="49" spans="1:9" x14ac:dyDescent="0.25">
      <c r="A49" t="s">
        <v>23</v>
      </c>
      <c r="B49">
        <v>7021</v>
      </c>
      <c r="C49">
        <v>6944</v>
      </c>
      <c r="D49">
        <v>7562</v>
      </c>
      <c r="E49">
        <v>7979</v>
      </c>
      <c r="F49">
        <v>8131</v>
      </c>
      <c r="G49">
        <v>6887</v>
      </c>
      <c r="H49">
        <v>6675</v>
      </c>
    </row>
    <row r="50" spans="1:9" x14ac:dyDescent="0.25">
      <c r="A50" t="s">
        <v>24</v>
      </c>
      <c r="B50">
        <v>4131</v>
      </c>
      <c r="C50">
        <v>4221</v>
      </c>
      <c r="D50">
        <v>4670</v>
      </c>
      <c r="E50">
        <v>4743</v>
      </c>
      <c r="F50">
        <v>4521</v>
      </c>
      <c r="G50">
        <v>4478</v>
      </c>
      <c r="H50">
        <v>4694</v>
      </c>
    </row>
    <row r="51" spans="1:9" ht="15.75" thickBot="1" x14ac:dyDescent="0.3">
      <c r="A51" s="66" t="s">
        <v>25</v>
      </c>
      <c r="B51" s="66">
        <v>3080</v>
      </c>
      <c r="C51" s="66">
        <v>5632</v>
      </c>
      <c r="D51" s="66">
        <v>5000</v>
      </c>
      <c r="E51" s="66">
        <v>4496</v>
      </c>
      <c r="F51" s="66">
        <v>5120</v>
      </c>
      <c r="G51" s="66">
        <v>6854</v>
      </c>
      <c r="H51" s="66">
        <v>21880</v>
      </c>
    </row>
    <row r="53" spans="1:9" x14ac:dyDescent="0.25">
      <c r="A53" t="s">
        <v>28</v>
      </c>
    </row>
    <row r="54" spans="1:9" x14ac:dyDescent="0.25">
      <c r="A54" t="s">
        <v>689</v>
      </c>
    </row>
    <row r="56" spans="1:9" x14ac:dyDescent="0.25">
      <c r="A56" s="28" t="s">
        <v>32</v>
      </c>
    </row>
    <row r="57" spans="1:9" x14ac:dyDescent="0.25">
      <c r="A57" t="s">
        <v>33</v>
      </c>
    </row>
    <row r="62" spans="1:9" x14ac:dyDescent="0.25">
      <c r="A62" s="29" t="s">
        <v>34</v>
      </c>
    </row>
    <row r="63" spans="1:9" x14ac:dyDescent="0.25">
      <c r="A63" s="30" t="s">
        <v>690</v>
      </c>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sheetData>
  <mergeCells count="11">
    <mergeCell ref="A12:C12"/>
    <mergeCell ref="B13:C13"/>
    <mergeCell ref="B14:C14"/>
    <mergeCell ref="B15:C15"/>
    <mergeCell ref="A63:I6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F8B2E"/>
  </sheetPr>
  <dimension ref="A1:P58"/>
  <sheetViews>
    <sheetView workbookViewId="0">
      <selection activeCell="K1" sqref="K1"/>
    </sheetView>
  </sheetViews>
  <sheetFormatPr defaultRowHeight="15" x14ac:dyDescent="0.25"/>
  <cols>
    <col min="1" max="1" width="15.7109375" customWidth="1"/>
  </cols>
  <sheetData>
    <row r="1" spans="1:6" ht="23.25" x14ac:dyDescent="0.35">
      <c r="A1" s="65" t="s">
        <v>645</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691</v>
      </c>
      <c r="C6" s="8"/>
      <c r="D6" s="8"/>
      <c r="E6" s="8"/>
      <c r="F6" s="8"/>
    </row>
    <row r="7" spans="1:6" x14ac:dyDescent="0.25">
      <c r="A7" s="12" t="s">
        <v>4</v>
      </c>
      <c r="B7" s="9" t="s">
        <v>692</v>
      </c>
      <c r="C7" s="9"/>
      <c r="D7" s="9"/>
      <c r="E7" s="9"/>
      <c r="F7" s="9"/>
    </row>
    <row r="8" spans="1:6" x14ac:dyDescent="0.25">
      <c r="A8" s="12" t="s">
        <v>6</v>
      </c>
      <c r="B8" s="10" t="s">
        <v>693</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6" x14ac:dyDescent="0.25">
      <c r="A19" s="2" t="s">
        <v>694</v>
      </c>
    </row>
    <row r="20" spans="1:16" x14ac:dyDescent="0.25">
      <c r="A20" s="22" t="s">
        <v>695</v>
      </c>
    </row>
    <row r="21" spans="1:16" x14ac:dyDescent="0.25">
      <c r="A21" s="22" t="s">
        <v>696</v>
      </c>
    </row>
    <row r="23" spans="1:16" ht="15.75" thickBot="1" x14ac:dyDescent="0.3">
      <c r="A23" s="66"/>
      <c r="B23" s="66">
        <v>2010</v>
      </c>
      <c r="C23" s="66">
        <v>2011</v>
      </c>
      <c r="D23" s="66">
        <v>2012</v>
      </c>
      <c r="E23" s="66">
        <v>2013</v>
      </c>
      <c r="F23" s="66">
        <v>2014</v>
      </c>
      <c r="G23" s="66">
        <v>2015</v>
      </c>
      <c r="H23" s="66">
        <v>2016</v>
      </c>
      <c r="I23" s="66">
        <v>2017</v>
      </c>
      <c r="J23" s="66">
        <v>2018</v>
      </c>
      <c r="K23" s="66">
        <v>2019</v>
      </c>
      <c r="L23" s="66">
        <v>2020</v>
      </c>
      <c r="M23" s="66">
        <v>2021</v>
      </c>
      <c r="N23" s="66">
        <v>2022</v>
      </c>
      <c r="O23" s="66">
        <v>2023</v>
      </c>
      <c r="P23" s="66">
        <v>2024</v>
      </c>
    </row>
    <row r="24" spans="1:16" x14ac:dyDescent="0.25">
      <c r="A24" t="s">
        <v>21</v>
      </c>
      <c r="B24" s="26" t="s">
        <v>22</v>
      </c>
      <c r="C24" s="26" t="s">
        <v>22</v>
      </c>
      <c r="D24" s="26" t="s">
        <v>22</v>
      </c>
      <c r="E24" s="26" t="s">
        <v>22</v>
      </c>
      <c r="F24">
        <v>276865.40000000002</v>
      </c>
      <c r="G24">
        <v>283505.28000000003</v>
      </c>
      <c r="H24">
        <v>291426.45</v>
      </c>
      <c r="I24">
        <v>304619</v>
      </c>
      <c r="J24">
        <v>313516.46999999997</v>
      </c>
      <c r="K24">
        <v>320872.28999999998</v>
      </c>
      <c r="L24">
        <v>335534.81</v>
      </c>
      <c r="M24">
        <v>369034.78</v>
      </c>
      <c r="N24">
        <v>383311.08</v>
      </c>
      <c r="O24">
        <v>382633.53</v>
      </c>
      <c r="P24" s="26" t="s">
        <v>22</v>
      </c>
    </row>
    <row r="25" spans="1:16" x14ac:dyDescent="0.25">
      <c r="A25" t="s">
        <v>23</v>
      </c>
      <c r="B25" s="26" t="s">
        <v>22</v>
      </c>
      <c r="C25" s="26" t="s">
        <v>22</v>
      </c>
      <c r="D25" s="26" t="s">
        <v>22</v>
      </c>
      <c r="E25" s="26" t="s">
        <v>22</v>
      </c>
      <c r="F25" s="26" t="s">
        <v>22</v>
      </c>
      <c r="G25" s="26" t="s">
        <v>22</v>
      </c>
      <c r="H25" s="26" t="s">
        <v>22</v>
      </c>
      <c r="I25" s="26" t="s">
        <v>22</v>
      </c>
      <c r="J25" s="26" t="s">
        <v>22</v>
      </c>
      <c r="K25" s="26" t="s">
        <v>22</v>
      </c>
      <c r="L25" s="26" t="s">
        <v>22</v>
      </c>
      <c r="M25">
        <v>24279.88</v>
      </c>
      <c r="N25">
        <v>25519.97</v>
      </c>
      <c r="O25">
        <v>26842.06</v>
      </c>
      <c r="P25" s="26" t="s">
        <v>22</v>
      </c>
    </row>
    <row r="26" spans="1:16" x14ac:dyDescent="0.25">
      <c r="A26" t="s">
        <v>24</v>
      </c>
      <c r="B26" s="26" t="s">
        <v>22</v>
      </c>
      <c r="C26" s="26" t="s">
        <v>22</v>
      </c>
      <c r="D26" s="26" t="s">
        <v>22</v>
      </c>
      <c r="E26" s="26" t="s">
        <v>22</v>
      </c>
      <c r="F26" s="26" t="s">
        <v>22</v>
      </c>
      <c r="G26" s="26" t="s">
        <v>22</v>
      </c>
      <c r="H26" s="26" t="s">
        <v>22</v>
      </c>
      <c r="I26" s="26" t="s">
        <v>22</v>
      </c>
      <c r="J26" s="26" t="s">
        <v>22</v>
      </c>
      <c r="K26" s="26" t="s">
        <v>22</v>
      </c>
      <c r="L26" s="26" t="s">
        <v>22</v>
      </c>
      <c r="M26">
        <v>12571.8</v>
      </c>
      <c r="N26">
        <v>12579.25</v>
      </c>
      <c r="O26">
        <v>12580.98</v>
      </c>
      <c r="P26" s="26" t="s">
        <v>22</v>
      </c>
    </row>
    <row r="27" spans="1:16" ht="15.75" thickBot="1" x14ac:dyDescent="0.3">
      <c r="A27" s="66" t="s">
        <v>25</v>
      </c>
      <c r="B27" s="67" t="s">
        <v>22</v>
      </c>
      <c r="C27" s="67" t="s">
        <v>22</v>
      </c>
      <c r="D27" s="67" t="s">
        <v>22</v>
      </c>
      <c r="E27" s="67" t="s">
        <v>22</v>
      </c>
      <c r="F27" s="67" t="s">
        <v>22</v>
      </c>
      <c r="G27" s="67" t="s">
        <v>22</v>
      </c>
      <c r="H27" s="67" t="s">
        <v>22</v>
      </c>
      <c r="I27" s="67" t="s">
        <v>22</v>
      </c>
      <c r="J27" s="67" t="s">
        <v>22</v>
      </c>
      <c r="K27" s="67" t="s">
        <v>22</v>
      </c>
      <c r="L27" s="67" t="s">
        <v>22</v>
      </c>
      <c r="M27" s="66">
        <v>451.58</v>
      </c>
      <c r="N27" s="66">
        <v>500.52</v>
      </c>
      <c r="O27" s="66">
        <v>467.4</v>
      </c>
      <c r="P27" s="67" t="s">
        <v>22</v>
      </c>
    </row>
    <row r="31" spans="1:16" x14ac:dyDescent="0.25">
      <c r="A31" s="2" t="s">
        <v>697</v>
      </c>
    </row>
    <row r="32" spans="1:16" x14ac:dyDescent="0.25">
      <c r="A32" s="22" t="s">
        <v>695</v>
      </c>
    </row>
    <row r="33" spans="1:16" x14ac:dyDescent="0.25">
      <c r="A33" s="22" t="s">
        <v>696</v>
      </c>
    </row>
    <row r="35" spans="1:16" ht="15.75" thickBot="1" x14ac:dyDescent="0.3">
      <c r="A35" s="66"/>
      <c r="B35" s="66">
        <v>2010</v>
      </c>
      <c r="C35" s="66">
        <v>2011</v>
      </c>
      <c r="D35" s="66">
        <v>2012</v>
      </c>
      <c r="E35" s="66">
        <v>2013</v>
      </c>
      <c r="F35" s="66">
        <v>2014</v>
      </c>
      <c r="G35" s="66">
        <v>2015</v>
      </c>
      <c r="H35" s="66">
        <v>2016</v>
      </c>
      <c r="I35" s="66">
        <v>2017</v>
      </c>
      <c r="J35" s="66">
        <v>2018</v>
      </c>
      <c r="K35" s="66">
        <v>2019</v>
      </c>
      <c r="L35" s="66">
        <v>2020</v>
      </c>
      <c r="M35" s="66">
        <v>2021</v>
      </c>
      <c r="N35" s="66">
        <v>2022</v>
      </c>
      <c r="O35" s="66">
        <v>2023</v>
      </c>
      <c r="P35" s="66">
        <v>2024</v>
      </c>
    </row>
    <row r="36" spans="1:16" x14ac:dyDescent="0.25">
      <c r="A36" t="s">
        <v>21</v>
      </c>
      <c r="B36" s="26" t="s">
        <v>22</v>
      </c>
      <c r="C36" s="26" t="s">
        <v>22</v>
      </c>
      <c r="D36" s="26" t="s">
        <v>22</v>
      </c>
      <c r="E36" s="26" t="s">
        <v>22</v>
      </c>
      <c r="F36">
        <v>2.14</v>
      </c>
      <c r="G36">
        <v>2.14</v>
      </c>
      <c r="H36">
        <v>2.15</v>
      </c>
      <c r="I36">
        <v>2.2000000000000002</v>
      </c>
      <c r="J36">
        <v>2.2200000000000002</v>
      </c>
      <c r="K36">
        <v>2.2400000000000002</v>
      </c>
      <c r="L36">
        <v>2.4700000000000002</v>
      </c>
      <c r="M36">
        <v>2.63</v>
      </c>
      <c r="N36">
        <v>2.84</v>
      </c>
      <c r="O36">
        <v>2.85</v>
      </c>
      <c r="P36" s="26" t="s">
        <v>22</v>
      </c>
    </row>
    <row r="37" spans="1:16" x14ac:dyDescent="0.25">
      <c r="A37" t="s">
        <v>23</v>
      </c>
      <c r="B37" s="26" t="s">
        <v>22</v>
      </c>
      <c r="C37" s="26" t="s">
        <v>22</v>
      </c>
      <c r="D37" s="26" t="s">
        <v>22</v>
      </c>
      <c r="E37" s="26" t="s">
        <v>22</v>
      </c>
      <c r="F37" s="26" t="s">
        <v>22</v>
      </c>
      <c r="G37" s="26" t="s">
        <v>22</v>
      </c>
      <c r="H37" s="26" t="s">
        <v>22</v>
      </c>
      <c r="I37" s="26" t="s">
        <v>22</v>
      </c>
      <c r="J37" s="26" t="s">
        <v>22</v>
      </c>
      <c r="K37" s="26" t="s">
        <v>22</v>
      </c>
      <c r="L37" s="26" t="s">
        <v>22</v>
      </c>
      <c r="M37">
        <v>2.79</v>
      </c>
      <c r="N37">
        <v>2.93</v>
      </c>
      <c r="O37">
        <v>3.35</v>
      </c>
      <c r="P37" s="26" t="s">
        <v>22</v>
      </c>
    </row>
    <row r="38" spans="1:16" x14ac:dyDescent="0.25">
      <c r="A38" t="s">
        <v>24</v>
      </c>
      <c r="B38" s="26" t="s">
        <v>22</v>
      </c>
      <c r="C38" s="26" t="s">
        <v>22</v>
      </c>
      <c r="D38" s="26" t="s">
        <v>22</v>
      </c>
      <c r="E38" s="26" t="s">
        <v>22</v>
      </c>
      <c r="F38" s="26" t="s">
        <v>22</v>
      </c>
      <c r="G38" s="26" t="s">
        <v>22</v>
      </c>
      <c r="H38" s="26" t="s">
        <v>22</v>
      </c>
      <c r="I38" s="26" t="s">
        <v>22</v>
      </c>
      <c r="J38" s="26" t="s">
        <v>22</v>
      </c>
      <c r="K38" s="26" t="s">
        <v>22</v>
      </c>
      <c r="L38" s="26" t="s">
        <v>22</v>
      </c>
      <c r="M38">
        <v>2.15</v>
      </c>
      <c r="N38">
        <v>2.14</v>
      </c>
      <c r="O38">
        <v>2.2999999999999998</v>
      </c>
      <c r="P38" s="26" t="s">
        <v>22</v>
      </c>
    </row>
    <row r="39" spans="1:16" ht="15.75" thickBot="1" x14ac:dyDescent="0.3">
      <c r="A39" s="66" t="s">
        <v>25</v>
      </c>
      <c r="B39" s="67" t="s">
        <v>22</v>
      </c>
      <c r="C39" s="67" t="s">
        <v>22</v>
      </c>
      <c r="D39" s="67" t="s">
        <v>22</v>
      </c>
      <c r="E39" s="67" t="s">
        <v>22</v>
      </c>
      <c r="F39" s="67" t="s">
        <v>22</v>
      </c>
      <c r="G39" s="67" t="s">
        <v>22</v>
      </c>
      <c r="H39" s="67" t="s">
        <v>22</v>
      </c>
      <c r="I39" s="67" t="s">
        <v>22</v>
      </c>
      <c r="J39" s="67" t="s">
        <v>22</v>
      </c>
      <c r="K39" s="67" t="s">
        <v>22</v>
      </c>
      <c r="L39" s="67" t="s">
        <v>22</v>
      </c>
      <c r="M39" s="66">
        <v>0.84</v>
      </c>
      <c r="N39" s="66">
        <v>0.93</v>
      </c>
      <c r="O39" s="66">
        <v>0.81</v>
      </c>
      <c r="P39" s="67" t="s">
        <v>22</v>
      </c>
    </row>
    <row r="41" spans="1:16" x14ac:dyDescent="0.25">
      <c r="A41" t="s">
        <v>28</v>
      </c>
    </row>
    <row r="42" spans="1:16" x14ac:dyDescent="0.25">
      <c r="A42" t="s">
        <v>698</v>
      </c>
    </row>
    <row r="44" spans="1:16" x14ac:dyDescent="0.25">
      <c r="A44" s="28" t="s">
        <v>30</v>
      </c>
    </row>
    <row r="45" spans="1:16" x14ac:dyDescent="0.25">
      <c r="A45" t="s">
        <v>31</v>
      </c>
    </row>
    <row r="47" spans="1:16" x14ac:dyDescent="0.25">
      <c r="A47" s="28" t="s">
        <v>32</v>
      </c>
    </row>
    <row r="48" spans="1:16" x14ac:dyDescent="0.25">
      <c r="A48" t="s">
        <v>335</v>
      </c>
    </row>
    <row r="53" spans="1:9" x14ac:dyDescent="0.25">
      <c r="A53" s="29" t="s">
        <v>34</v>
      </c>
    </row>
    <row r="54" spans="1:9" x14ac:dyDescent="0.25">
      <c r="A54" s="30" t="s">
        <v>699</v>
      </c>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sheetData>
  <mergeCells count="11">
    <mergeCell ref="A12:C12"/>
    <mergeCell ref="B13:C13"/>
    <mergeCell ref="B14:C14"/>
    <mergeCell ref="B15:C15"/>
    <mergeCell ref="A54:I58"/>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F7E44"/>
  </sheetPr>
  <dimension ref="A1:P89"/>
  <sheetViews>
    <sheetView workbookViewId="0">
      <selection activeCell="F1" sqref="F1"/>
    </sheetView>
  </sheetViews>
  <sheetFormatPr defaultRowHeight="15" x14ac:dyDescent="0.25"/>
  <cols>
    <col min="1" max="1" width="15.7109375" customWidth="1"/>
  </cols>
  <sheetData>
    <row r="1" spans="1:5" ht="23.25" x14ac:dyDescent="0.35">
      <c r="A1" s="68" t="s">
        <v>700</v>
      </c>
    </row>
    <row r="2" spans="1:5" x14ac:dyDescent="0.25">
      <c r="A2" s="4" t="str">
        <f>HYPERLINK("#CONTENTS!A1", "CONTENTS")</f>
        <v>CONTENTS</v>
      </c>
    </row>
    <row r="5" spans="1:5" x14ac:dyDescent="0.25">
      <c r="A5" s="5" t="s">
        <v>1</v>
      </c>
      <c r="B5" s="6"/>
      <c r="C5" s="6"/>
      <c r="D5" s="6"/>
      <c r="E5" s="7"/>
    </row>
    <row r="6" spans="1:5" ht="30" customHeight="1" x14ac:dyDescent="0.25">
      <c r="A6" s="11" t="s">
        <v>2</v>
      </c>
      <c r="B6" s="8" t="s">
        <v>701</v>
      </c>
      <c r="C6" s="8"/>
      <c r="D6" s="8"/>
      <c r="E6" s="8"/>
    </row>
    <row r="7" spans="1:5" x14ac:dyDescent="0.25">
      <c r="A7" s="12" t="s">
        <v>4</v>
      </c>
      <c r="B7" s="9" t="s">
        <v>702</v>
      </c>
      <c r="C7" s="9"/>
      <c r="D7" s="9"/>
      <c r="E7" s="9"/>
    </row>
    <row r="8" spans="1:5" x14ac:dyDescent="0.25">
      <c r="A8" s="12" t="s">
        <v>6</v>
      </c>
      <c r="B8" s="10" t="s">
        <v>703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14</v>
      </c>
      <c r="C13" s="17"/>
      <c r="D13" s="17"/>
    </row>
    <row r="14" spans="1:5" x14ac:dyDescent="0.25">
      <c r="A14" s="12" t="s">
        <v>15</v>
      </c>
      <c r="B14" s="9" t="s">
        <v>704</v>
      </c>
      <c r="C14" s="9"/>
      <c r="D14" s="9"/>
    </row>
    <row r="15" spans="1:5" x14ac:dyDescent="0.25">
      <c r="A15" s="13" t="s">
        <v>17</v>
      </c>
      <c r="B15" s="19" t="s">
        <v>18</v>
      </c>
      <c r="C15" s="19"/>
      <c r="D15" s="19"/>
    </row>
    <row r="19" spans="1:16" x14ac:dyDescent="0.25">
      <c r="A19" s="2" t="s">
        <v>705</v>
      </c>
    </row>
    <row r="20" spans="1:16" x14ac:dyDescent="0.25">
      <c r="A20" s="22" t="s">
        <v>706</v>
      </c>
    </row>
    <row r="22" spans="1:16" ht="15.75" thickBot="1" x14ac:dyDescent="0.3">
      <c r="A22" s="69"/>
      <c r="B22" s="69">
        <v>2010</v>
      </c>
      <c r="C22" s="69">
        <v>2011</v>
      </c>
      <c r="D22" s="69">
        <v>2012</v>
      </c>
      <c r="E22" s="69">
        <v>2013</v>
      </c>
      <c r="F22" s="69">
        <v>2014</v>
      </c>
      <c r="G22" s="69">
        <v>2015</v>
      </c>
      <c r="H22" s="69">
        <v>2016</v>
      </c>
      <c r="I22" s="69">
        <v>2017</v>
      </c>
      <c r="J22" s="69">
        <v>2018</v>
      </c>
      <c r="K22" s="69">
        <v>2019</v>
      </c>
      <c r="L22" s="69">
        <v>2020</v>
      </c>
      <c r="M22" s="69">
        <v>2021</v>
      </c>
      <c r="N22" s="69">
        <v>2022</v>
      </c>
      <c r="O22" s="69">
        <v>2023</v>
      </c>
      <c r="P22" s="69">
        <v>2024</v>
      </c>
    </row>
    <row r="23" spans="1:16" x14ac:dyDescent="0.25">
      <c r="A23" t="s">
        <v>23</v>
      </c>
      <c r="B23">
        <v>219.4</v>
      </c>
      <c r="C23">
        <v>205.5</v>
      </c>
      <c r="D23">
        <v>201</v>
      </c>
      <c r="E23">
        <v>199.9</v>
      </c>
      <c r="F23">
        <v>192.6</v>
      </c>
      <c r="G23">
        <v>199.9</v>
      </c>
      <c r="H23">
        <v>200.2</v>
      </c>
      <c r="I23">
        <v>196.7</v>
      </c>
      <c r="J23">
        <v>191.4</v>
      </c>
      <c r="K23">
        <v>185.3</v>
      </c>
      <c r="L23">
        <v>168.3</v>
      </c>
      <c r="M23">
        <v>170.6</v>
      </c>
      <c r="N23">
        <v>157</v>
      </c>
      <c r="O23">
        <v>146.4</v>
      </c>
      <c r="P23">
        <v>145.6</v>
      </c>
    </row>
    <row r="24" spans="1:16" ht="15.75" thickBot="1" x14ac:dyDescent="0.3">
      <c r="A24" s="69" t="s">
        <v>24</v>
      </c>
      <c r="B24" s="69">
        <v>367.9</v>
      </c>
      <c r="C24" s="69">
        <v>361</v>
      </c>
      <c r="D24" s="69">
        <v>353.1</v>
      </c>
      <c r="E24" s="69">
        <v>346.9</v>
      </c>
      <c r="F24" s="69">
        <v>341.9</v>
      </c>
      <c r="G24" s="69">
        <v>348.1</v>
      </c>
      <c r="H24" s="69">
        <v>352.2</v>
      </c>
      <c r="I24" s="69">
        <v>366.1</v>
      </c>
      <c r="J24" s="69">
        <v>366.7</v>
      </c>
      <c r="K24" s="69">
        <v>363</v>
      </c>
      <c r="L24" s="69">
        <v>347.2</v>
      </c>
      <c r="M24" s="69">
        <v>374.4</v>
      </c>
      <c r="N24" s="69">
        <v>344.4</v>
      </c>
      <c r="O24" s="69">
        <v>315.8</v>
      </c>
      <c r="P24" s="69">
        <v>298.8</v>
      </c>
    </row>
    <row r="28" spans="1:16" x14ac:dyDescent="0.25">
      <c r="A28" s="2" t="s">
        <v>707</v>
      </c>
    </row>
    <row r="29" spans="1:16" x14ac:dyDescent="0.25">
      <c r="A29" s="22" t="s">
        <v>706</v>
      </c>
    </row>
    <row r="31" spans="1:16" ht="15.75" thickBot="1" x14ac:dyDescent="0.3">
      <c r="A31" s="69"/>
      <c r="B31" s="69">
        <v>2010</v>
      </c>
      <c r="C31" s="69">
        <v>2011</v>
      </c>
      <c r="D31" s="69">
        <v>2012</v>
      </c>
      <c r="E31" s="69">
        <v>2013</v>
      </c>
      <c r="F31" s="69">
        <v>2014</v>
      </c>
      <c r="G31" s="69">
        <v>2015</v>
      </c>
      <c r="H31" s="69">
        <v>2016</v>
      </c>
      <c r="I31" s="69">
        <v>2017</v>
      </c>
      <c r="J31" s="69">
        <v>2018</v>
      </c>
      <c r="K31" s="69">
        <v>2019</v>
      </c>
      <c r="L31" s="69">
        <v>2020</v>
      </c>
      <c r="M31" s="69">
        <v>2021</v>
      </c>
      <c r="N31" s="69">
        <v>2022</v>
      </c>
      <c r="O31" s="69">
        <v>2023</v>
      </c>
      <c r="P31" s="69">
        <v>2024</v>
      </c>
    </row>
    <row r="32" spans="1:16" x14ac:dyDescent="0.25">
      <c r="A32" t="s">
        <v>23</v>
      </c>
      <c r="B32">
        <v>13.2</v>
      </c>
      <c r="C32">
        <v>12.3</v>
      </c>
      <c r="D32">
        <v>12</v>
      </c>
      <c r="E32">
        <v>11.9</v>
      </c>
      <c r="F32">
        <v>11.4</v>
      </c>
      <c r="G32">
        <v>11.8</v>
      </c>
      <c r="H32">
        <v>11.8</v>
      </c>
      <c r="I32">
        <v>11.5</v>
      </c>
      <c r="J32">
        <v>11.1</v>
      </c>
      <c r="K32">
        <v>10.7</v>
      </c>
      <c r="L32">
        <v>9.6999999999999993</v>
      </c>
      <c r="M32">
        <v>9.6999999999999993</v>
      </c>
      <c r="N32">
        <v>8.9</v>
      </c>
      <c r="O32">
        <v>8.1999999999999993</v>
      </c>
      <c r="P32">
        <v>8.1</v>
      </c>
    </row>
    <row r="33" spans="1:16" ht="15.75" thickBot="1" x14ac:dyDescent="0.3">
      <c r="A33" s="69" t="s">
        <v>24</v>
      </c>
      <c r="B33" s="69">
        <v>9.6999999999999993</v>
      </c>
      <c r="C33" s="69">
        <v>9.5</v>
      </c>
      <c r="D33" s="69">
        <v>9.3000000000000007</v>
      </c>
      <c r="E33" s="69">
        <v>9.1</v>
      </c>
      <c r="F33" s="69">
        <v>9</v>
      </c>
      <c r="G33" s="69">
        <v>9.1999999999999993</v>
      </c>
      <c r="H33" s="69">
        <v>9.3000000000000007</v>
      </c>
      <c r="I33" s="69">
        <v>9.6</v>
      </c>
      <c r="J33" s="69">
        <v>9.6999999999999993</v>
      </c>
      <c r="K33" s="69">
        <v>9.6</v>
      </c>
      <c r="L33" s="69">
        <v>9.3000000000000007</v>
      </c>
      <c r="M33" s="69">
        <v>10.1</v>
      </c>
      <c r="N33" s="69">
        <v>9.4</v>
      </c>
      <c r="O33" s="69">
        <v>8.6</v>
      </c>
      <c r="P33" s="69">
        <v>8.1999999999999993</v>
      </c>
    </row>
    <row r="37" spans="1:16" x14ac:dyDescent="0.25">
      <c r="A37" s="2" t="s">
        <v>708</v>
      </c>
    </row>
    <row r="38" spans="1:16" x14ac:dyDescent="0.25">
      <c r="A38" s="22" t="s">
        <v>706</v>
      </c>
    </row>
    <row r="40" spans="1:16" ht="15.75" thickBot="1" x14ac:dyDescent="0.3">
      <c r="A40" s="69"/>
      <c r="B40" s="69">
        <v>2010</v>
      </c>
      <c r="C40" s="69">
        <v>2011</v>
      </c>
      <c r="D40" s="69">
        <v>2012</v>
      </c>
      <c r="E40" s="69">
        <v>2013</v>
      </c>
      <c r="F40" s="69">
        <v>2014</v>
      </c>
      <c r="G40" s="69">
        <v>2015</v>
      </c>
      <c r="H40" s="69">
        <v>2016</v>
      </c>
      <c r="I40" s="69">
        <v>2017</v>
      </c>
      <c r="J40" s="69">
        <v>2018</v>
      </c>
      <c r="K40" s="69">
        <v>2019</v>
      </c>
      <c r="L40" s="69">
        <v>2020</v>
      </c>
      <c r="M40" s="69">
        <v>2021</v>
      </c>
      <c r="N40" s="69">
        <v>2022</v>
      </c>
      <c r="O40" s="69">
        <v>2023</v>
      </c>
      <c r="P40" s="69">
        <v>2024</v>
      </c>
    </row>
    <row r="41" spans="1:16" x14ac:dyDescent="0.25">
      <c r="A41" t="s">
        <v>23</v>
      </c>
      <c r="B41">
        <v>96.4</v>
      </c>
      <c r="C41">
        <v>90.3</v>
      </c>
      <c r="D41">
        <v>88.3</v>
      </c>
      <c r="E41">
        <v>87.9</v>
      </c>
      <c r="F41">
        <v>84.6</v>
      </c>
      <c r="G41">
        <v>87.9</v>
      </c>
      <c r="H41">
        <v>88</v>
      </c>
      <c r="I41">
        <v>86.4</v>
      </c>
      <c r="J41">
        <v>84.1</v>
      </c>
      <c r="K41">
        <v>81.400000000000006</v>
      </c>
      <c r="L41">
        <v>74</v>
      </c>
      <c r="M41">
        <v>75</v>
      </c>
      <c r="N41">
        <v>69</v>
      </c>
      <c r="O41">
        <v>64.400000000000006</v>
      </c>
      <c r="P41">
        <v>64</v>
      </c>
    </row>
    <row r="42" spans="1:16" ht="15.75" thickBot="1" x14ac:dyDescent="0.3">
      <c r="A42" s="69" t="s">
        <v>24</v>
      </c>
      <c r="B42" s="69">
        <v>83.1</v>
      </c>
      <c r="C42" s="69">
        <v>81.5</v>
      </c>
      <c r="D42" s="69">
        <v>79.7</v>
      </c>
      <c r="E42" s="69">
        <v>78.3</v>
      </c>
      <c r="F42" s="69">
        <v>77.2</v>
      </c>
      <c r="G42" s="69">
        <v>78.599999999999994</v>
      </c>
      <c r="H42" s="69">
        <v>79.5</v>
      </c>
      <c r="I42" s="69">
        <v>82.7</v>
      </c>
      <c r="J42" s="69">
        <v>82.8</v>
      </c>
      <c r="K42" s="69">
        <v>82</v>
      </c>
      <c r="L42" s="69">
        <v>78.400000000000006</v>
      </c>
      <c r="M42" s="69">
        <v>84.5</v>
      </c>
      <c r="N42" s="69">
        <v>77.8</v>
      </c>
      <c r="O42" s="69">
        <v>71.3</v>
      </c>
      <c r="P42" s="69">
        <v>67.5</v>
      </c>
    </row>
    <row r="46" spans="1:16" x14ac:dyDescent="0.25">
      <c r="A46" s="2" t="s">
        <v>705</v>
      </c>
    </row>
    <row r="47" spans="1:16" x14ac:dyDescent="0.25">
      <c r="A47" s="22" t="s">
        <v>709</v>
      </c>
    </row>
    <row r="49" spans="1:16" ht="15.75" thickBot="1" x14ac:dyDescent="0.3">
      <c r="A49" s="69"/>
      <c r="B49" s="69">
        <v>2010</v>
      </c>
      <c r="C49" s="69">
        <v>2011</v>
      </c>
      <c r="D49" s="69">
        <v>2012</v>
      </c>
      <c r="E49" s="69">
        <v>2013</v>
      </c>
      <c r="F49" s="69">
        <v>2014</v>
      </c>
      <c r="G49" s="69">
        <v>2015</v>
      </c>
      <c r="H49" s="69">
        <v>2016</v>
      </c>
      <c r="I49" s="69">
        <v>2017</v>
      </c>
      <c r="J49" s="69">
        <v>2018</v>
      </c>
      <c r="K49" s="69">
        <v>2019</v>
      </c>
      <c r="L49" s="69">
        <v>2020</v>
      </c>
      <c r="M49" s="69">
        <v>2021</v>
      </c>
      <c r="N49" s="69">
        <v>2022</v>
      </c>
      <c r="O49" s="69">
        <v>2023</v>
      </c>
      <c r="P49" s="69">
        <v>2024</v>
      </c>
    </row>
    <row r="50" spans="1:16" x14ac:dyDescent="0.25">
      <c r="A50" t="s">
        <v>23</v>
      </c>
      <c r="B50">
        <v>214.9</v>
      </c>
      <c r="C50">
        <v>200.7</v>
      </c>
      <c r="D50">
        <v>196.4</v>
      </c>
      <c r="E50">
        <v>195.8</v>
      </c>
      <c r="F50">
        <v>187.5</v>
      </c>
      <c r="G50">
        <v>194.6</v>
      </c>
      <c r="H50">
        <v>195.2</v>
      </c>
      <c r="I50">
        <v>192.5</v>
      </c>
      <c r="J50">
        <v>187.4</v>
      </c>
      <c r="K50">
        <v>181.5</v>
      </c>
      <c r="L50">
        <v>165</v>
      </c>
      <c r="M50">
        <v>167.2</v>
      </c>
      <c r="N50">
        <v>153.6</v>
      </c>
      <c r="O50">
        <v>142.6</v>
      </c>
      <c r="P50">
        <v>142.5</v>
      </c>
    </row>
    <row r="51" spans="1:16" ht="15.75" thickBot="1" x14ac:dyDescent="0.3">
      <c r="A51" s="69" t="s">
        <v>24</v>
      </c>
      <c r="B51" s="69">
        <v>406</v>
      </c>
      <c r="C51" s="69">
        <v>404.5</v>
      </c>
      <c r="D51" s="69">
        <v>397</v>
      </c>
      <c r="E51" s="69">
        <v>393</v>
      </c>
      <c r="F51" s="69">
        <v>380.4</v>
      </c>
      <c r="G51" s="69">
        <v>383</v>
      </c>
      <c r="H51" s="69">
        <v>393.9</v>
      </c>
      <c r="I51" s="69">
        <v>408.5</v>
      </c>
      <c r="J51" s="69">
        <v>408.5</v>
      </c>
      <c r="K51" s="69">
        <v>386.2</v>
      </c>
      <c r="L51" s="69">
        <v>371.3</v>
      </c>
      <c r="M51" s="69">
        <v>399.3</v>
      </c>
      <c r="N51" s="69">
        <v>380.8</v>
      </c>
      <c r="O51" s="69">
        <v>348.4</v>
      </c>
      <c r="P51" s="69">
        <v>331.7</v>
      </c>
    </row>
    <row r="55" spans="1:16" x14ac:dyDescent="0.25">
      <c r="A55" s="2" t="s">
        <v>707</v>
      </c>
    </row>
    <row r="56" spans="1:16" x14ac:dyDescent="0.25">
      <c r="A56" s="22" t="s">
        <v>709</v>
      </c>
    </row>
    <row r="58" spans="1:16" ht="15.75" thickBot="1" x14ac:dyDescent="0.3">
      <c r="A58" s="69"/>
      <c r="B58" s="69">
        <v>2010</v>
      </c>
      <c r="C58" s="69">
        <v>2011</v>
      </c>
      <c r="D58" s="69">
        <v>2012</v>
      </c>
      <c r="E58" s="69">
        <v>2013</v>
      </c>
      <c r="F58" s="69">
        <v>2014</v>
      </c>
      <c r="G58" s="69">
        <v>2015</v>
      </c>
      <c r="H58" s="69">
        <v>2016</v>
      </c>
      <c r="I58" s="69">
        <v>2017</v>
      </c>
      <c r="J58" s="69">
        <v>2018</v>
      </c>
      <c r="K58" s="69">
        <v>2019</v>
      </c>
      <c r="L58" s="69">
        <v>2020</v>
      </c>
      <c r="M58" s="69">
        <v>2021</v>
      </c>
      <c r="N58" s="69">
        <v>2022</v>
      </c>
      <c r="O58" s="69">
        <v>2023</v>
      </c>
      <c r="P58" s="69">
        <v>2024</v>
      </c>
    </row>
    <row r="59" spans="1:16" x14ac:dyDescent="0.25">
      <c r="A59" t="s">
        <v>23</v>
      </c>
      <c r="B59">
        <v>12.9</v>
      </c>
      <c r="C59">
        <v>12</v>
      </c>
      <c r="D59">
        <v>11.7</v>
      </c>
      <c r="E59">
        <v>11.7</v>
      </c>
      <c r="F59">
        <v>11.1</v>
      </c>
      <c r="G59">
        <v>11.5</v>
      </c>
      <c r="H59">
        <v>11.5</v>
      </c>
      <c r="I59">
        <v>11.2</v>
      </c>
      <c r="J59">
        <v>10.9</v>
      </c>
      <c r="K59">
        <v>10.5</v>
      </c>
      <c r="L59">
        <v>9.5</v>
      </c>
      <c r="M59">
        <v>9.5</v>
      </c>
      <c r="N59">
        <v>8.6999999999999993</v>
      </c>
      <c r="O59">
        <v>8</v>
      </c>
      <c r="P59">
        <v>7.9</v>
      </c>
    </row>
    <row r="60" spans="1:16" ht="15.75" thickBot="1" x14ac:dyDescent="0.3">
      <c r="A60" s="69" t="s">
        <v>24</v>
      </c>
      <c r="B60" s="69">
        <v>10.7</v>
      </c>
      <c r="C60" s="69">
        <v>10.6</v>
      </c>
      <c r="D60" s="69">
        <v>10.4</v>
      </c>
      <c r="E60" s="69">
        <v>10.3</v>
      </c>
      <c r="F60" s="69">
        <v>10</v>
      </c>
      <c r="G60" s="69">
        <v>10.1</v>
      </c>
      <c r="H60" s="69">
        <v>10.4</v>
      </c>
      <c r="I60" s="69">
        <v>10.8</v>
      </c>
      <c r="J60" s="69">
        <v>10.8</v>
      </c>
      <c r="K60" s="69">
        <v>10.199999999999999</v>
      </c>
      <c r="L60" s="69">
        <v>9.9</v>
      </c>
      <c r="M60" s="69">
        <v>10.8</v>
      </c>
      <c r="N60" s="69">
        <v>10.3</v>
      </c>
      <c r="O60" s="69">
        <v>9.5</v>
      </c>
      <c r="P60" s="69">
        <v>9.1</v>
      </c>
    </row>
    <row r="64" spans="1:16" x14ac:dyDescent="0.25">
      <c r="A64" s="2" t="s">
        <v>708</v>
      </c>
    </row>
    <row r="65" spans="1:16" x14ac:dyDescent="0.25">
      <c r="A65" s="22" t="s">
        <v>709</v>
      </c>
    </row>
    <row r="67" spans="1:16" ht="15.75" thickBot="1" x14ac:dyDescent="0.3">
      <c r="A67" s="69"/>
      <c r="B67" s="69">
        <v>2010</v>
      </c>
      <c r="C67" s="69">
        <v>2011</v>
      </c>
      <c r="D67" s="69">
        <v>2012</v>
      </c>
      <c r="E67" s="69">
        <v>2013</v>
      </c>
      <c r="F67" s="69">
        <v>2014</v>
      </c>
      <c r="G67" s="69">
        <v>2015</v>
      </c>
      <c r="H67" s="69">
        <v>2016</v>
      </c>
      <c r="I67" s="69">
        <v>2017</v>
      </c>
      <c r="J67" s="69">
        <v>2018</v>
      </c>
      <c r="K67" s="69">
        <v>2019</v>
      </c>
      <c r="L67" s="69">
        <v>2020</v>
      </c>
      <c r="M67" s="69">
        <v>2021</v>
      </c>
      <c r="N67" s="69">
        <v>2022</v>
      </c>
      <c r="O67" s="69">
        <v>2023</v>
      </c>
      <c r="P67" s="69">
        <v>2024</v>
      </c>
    </row>
    <row r="68" spans="1:16" x14ac:dyDescent="0.25">
      <c r="A68" t="s">
        <v>23</v>
      </c>
      <c r="B68">
        <v>96.3</v>
      </c>
      <c r="C68">
        <v>89.9</v>
      </c>
      <c r="D68">
        <v>88</v>
      </c>
      <c r="E68">
        <v>87.7</v>
      </c>
      <c r="F68">
        <v>84.1</v>
      </c>
      <c r="G68">
        <v>87.2</v>
      </c>
      <c r="H68">
        <v>87.5</v>
      </c>
      <c r="I68">
        <v>86.3</v>
      </c>
      <c r="J68">
        <v>84</v>
      </c>
      <c r="K68">
        <v>81.400000000000006</v>
      </c>
      <c r="L68">
        <v>73.900000000000006</v>
      </c>
      <c r="M68">
        <v>74.900000000000006</v>
      </c>
      <c r="N68">
        <v>68.8</v>
      </c>
      <c r="O68">
        <v>63.9</v>
      </c>
      <c r="P68">
        <v>63.9</v>
      </c>
    </row>
    <row r="69" spans="1:16" ht="15.75" thickBot="1" x14ac:dyDescent="0.3">
      <c r="A69" s="69" t="s">
        <v>24</v>
      </c>
      <c r="B69" s="69">
        <v>85.3</v>
      </c>
      <c r="C69" s="69">
        <v>85</v>
      </c>
      <c r="D69" s="69">
        <v>83.4</v>
      </c>
      <c r="E69" s="69">
        <v>82.6</v>
      </c>
      <c r="F69" s="69">
        <v>79.900000000000006</v>
      </c>
      <c r="G69" s="69">
        <v>80.5</v>
      </c>
      <c r="H69" s="69">
        <v>82.7</v>
      </c>
      <c r="I69" s="69">
        <v>85.8</v>
      </c>
      <c r="J69" s="69">
        <v>85.8</v>
      </c>
      <c r="K69" s="69">
        <v>81.099999999999994</v>
      </c>
      <c r="L69" s="69">
        <v>78</v>
      </c>
      <c r="M69" s="69">
        <v>83.9</v>
      </c>
      <c r="N69" s="69">
        <v>80</v>
      </c>
      <c r="O69" s="69">
        <v>73.2</v>
      </c>
      <c r="P69" s="69">
        <v>69.7</v>
      </c>
    </row>
    <row r="71" spans="1:16" x14ac:dyDescent="0.25">
      <c r="A71" t="s">
        <v>137</v>
      </c>
    </row>
    <row r="72" spans="1:16" x14ac:dyDescent="0.25">
      <c r="A72" t="s">
        <v>710</v>
      </c>
    </row>
    <row r="74" spans="1:16" x14ac:dyDescent="0.25">
      <c r="A74" s="28" t="s">
        <v>32</v>
      </c>
    </row>
    <row r="75" spans="1:16" x14ac:dyDescent="0.25">
      <c r="A75" t="s">
        <v>109</v>
      </c>
    </row>
    <row r="80" spans="1:16" x14ac:dyDescent="0.25">
      <c r="A80" s="29" t="s">
        <v>34</v>
      </c>
    </row>
    <row r="81" spans="1:9" x14ac:dyDescent="0.25">
      <c r="A81" s="30" t="s">
        <v>711</v>
      </c>
      <c r="B81" s="16"/>
      <c r="C81" s="16"/>
      <c r="D81" s="16"/>
      <c r="E81" s="16"/>
      <c r="F81" s="16"/>
      <c r="G81" s="16"/>
      <c r="H81" s="16"/>
      <c r="I81" s="16"/>
    </row>
    <row r="82" spans="1:9" x14ac:dyDescent="0.25">
      <c r="A82" s="16"/>
      <c r="B82" s="16"/>
      <c r="C82" s="16"/>
      <c r="D82" s="16"/>
      <c r="E82" s="16"/>
      <c r="F82" s="16"/>
      <c r="G82" s="16"/>
      <c r="H82" s="16"/>
      <c r="I82" s="16"/>
    </row>
    <row r="83" spans="1:9" x14ac:dyDescent="0.25">
      <c r="A83" s="16"/>
      <c r="B83" s="16"/>
      <c r="C83" s="16"/>
      <c r="D83" s="16"/>
      <c r="E83" s="16"/>
      <c r="F83" s="16"/>
      <c r="G83" s="16"/>
      <c r="H83" s="16"/>
      <c r="I83" s="16"/>
    </row>
    <row r="84" spans="1:9" x14ac:dyDescent="0.25">
      <c r="A84" s="16"/>
      <c r="B84" s="16"/>
      <c r="C84" s="16"/>
      <c r="D84" s="16"/>
      <c r="E84" s="16"/>
      <c r="F84" s="16"/>
      <c r="G84" s="16"/>
      <c r="H84" s="16"/>
      <c r="I84" s="16"/>
    </row>
    <row r="85" spans="1:9" x14ac:dyDescent="0.25">
      <c r="A85" s="16"/>
      <c r="B85" s="16"/>
      <c r="C85" s="16"/>
      <c r="D85" s="16"/>
      <c r="E85" s="16"/>
      <c r="F85" s="16"/>
      <c r="G85" s="16"/>
      <c r="H85" s="16"/>
      <c r="I85" s="16"/>
    </row>
    <row r="86" spans="1:9" x14ac:dyDescent="0.25">
      <c r="A86" s="16"/>
      <c r="B86" s="16"/>
      <c r="C86" s="16"/>
      <c r="D86" s="16"/>
      <c r="E86" s="16"/>
      <c r="F86" s="16"/>
      <c r="G86" s="16"/>
      <c r="H86" s="16"/>
      <c r="I86" s="16"/>
    </row>
    <row r="87" spans="1:9" x14ac:dyDescent="0.25">
      <c r="A87" s="16"/>
      <c r="B87" s="16"/>
      <c r="C87" s="16"/>
      <c r="D87" s="16"/>
      <c r="E87" s="16"/>
      <c r="F87" s="16"/>
      <c r="G87" s="16"/>
      <c r="H87" s="16"/>
      <c r="I87" s="16"/>
    </row>
    <row r="88" spans="1:9" x14ac:dyDescent="0.25">
      <c r="A88" s="16"/>
      <c r="B88" s="16"/>
      <c r="C88" s="16"/>
      <c r="D88" s="16"/>
      <c r="E88" s="16"/>
      <c r="F88" s="16"/>
      <c r="G88" s="16"/>
      <c r="H88" s="16"/>
      <c r="I88" s="16"/>
    </row>
    <row r="89" spans="1:9" x14ac:dyDescent="0.25">
      <c r="A89" s="16"/>
      <c r="B89" s="16"/>
      <c r="C89" s="16"/>
      <c r="D89" s="16"/>
      <c r="E89" s="16"/>
      <c r="F89" s="16"/>
      <c r="G89" s="16"/>
      <c r="H89" s="16"/>
      <c r="I89" s="16"/>
    </row>
  </sheetData>
  <mergeCells count="11">
    <mergeCell ref="A12:D12"/>
    <mergeCell ref="B13:D13"/>
    <mergeCell ref="B14:D14"/>
    <mergeCell ref="B15:D15"/>
    <mergeCell ref="A81:I8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F7E44"/>
  </sheetPr>
  <dimension ref="A1:I97"/>
  <sheetViews>
    <sheetView workbookViewId="0">
      <selection activeCell="F1" sqref="F1"/>
    </sheetView>
  </sheetViews>
  <sheetFormatPr defaultRowHeight="15" x14ac:dyDescent="0.25"/>
  <cols>
    <col min="1" max="1" width="15.7109375" customWidth="1"/>
  </cols>
  <sheetData>
    <row r="1" spans="1:6" ht="23.25" x14ac:dyDescent="0.35">
      <c r="A1" s="68" t="s">
        <v>700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712</v>
      </c>
      <c r="C6" s="8"/>
      <c r="D6" s="8"/>
      <c r="E6" s="8"/>
      <c r="F6" s="8"/>
    </row>
    <row r="7" spans="1:6" x14ac:dyDescent="0.25">
      <c r="A7" s="12" t="s">
        <v>4</v>
      </c>
      <c r="B7" s="9" t="s">
        <v>713</v>
      </c>
      <c r="C7" s="9"/>
      <c r="D7" s="9"/>
      <c r="E7" s="9"/>
      <c r="F7" s="9"/>
    </row>
    <row r="8" spans="1:6" x14ac:dyDescent="0.25">
      <c r="A8" s="12" t="s">
        <v>6</v>
      </c>
      <c r="B8" s="10" t="s">
        <v>714</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6"/>
      <c r="D12" s="6"/>
      <c r="E12" s="7"/>
    </row>
    <row r="13" spans="1:6" x14ac:dyDescent="0.25">
      <c r="A13" s="20" t="s">
        <v>13</v>
      </c>
      <c r="B13" s="17" t="s">
        <v>14</v>
      </c>
      <c r="C13" s="17"/>
      <c r="D13" s="17"/>
      <c r="E13" s="17"/>
    </row>
    <row r="14" spans="1:6" ht="30" customHeight="1" x14ac:dyDescent="0.25">
      <c r="A14" s="21" t="s">
        <v>15</v>
      </c>
      <c r="B14" s="18" t="s">
        <v>715</v>
      </c>
      <c r="C14" s="18"/>
      <c r="D14" s="18"/>
      <c r="E14" s="18"/>
    </row>
    <row r="15" spans="1:6" x14ac:dyDescent="0.25">
      <c r="A15" s="13" t="s">
        <v>17</v>
      </c>
      <c r="B15" s="19" t="s">
        <v>18</v>
      </c>
      <c r="C15" s="19"/>
      <c r="D15" s="19"/>
      <c r="E15" s="19"/>
    </row>
    <row r="19" spans="1:4" x14ac:dyDescent="0.25">
      <c r="A19" s="2" t="s">
        <v>716</v>
      </c>
    </row>
    <row r="20" spans="1:4" x14ac:dyDescent="0.25">
      <c r="A20" s="22" t="s">
        <v>135</v>
      </c>
    </row>
    <row r="22" spans="1:4" ht="15.75" thickBot="1" x14ac:dyDescent="0.3">
      <c r="A22" s="69"/>
      <c r="B22" s="69" t="s">
        <v>21</v>
      </c>
      <c r="C22" s="69" t="s">
        <v>23</v>
      </c>
      <c r="D22" s="69" t="s">
        <v>24</v>
      </c>
    </row>
    <row r="23" spans="1:4" x14ac:dyDescent="0.25">
      <c r="A23">
        <v>2010</v>
      </c>
      <c r="B23">
        <v>-345796</v>
      </c>
      <c r="C23">
        <v>4585.3999999999996</v>
      </c>
      <c r="D23">
        <v>-38052.6</v>
      </c>
    </row>
    <row r="24" spans="1:4" x14ac:dyDescent="0.25">
      <c r="A24">
        <v>2011</v>
      </c>
      <c r="B24">
        <v>-347161</v>
      </c>
      <c r="C24">
        <v>4835.2</v>
      </c>
      <c r="D24">
        <v>-43515.8</v>
      </c>
    </row>
    <row r="25" spans="1:4" x14ac:dyDescent="0.25">
      <c r="A25">
        <v>2012</v>
      </c>
      <c r="B25">
        <v>-338249</v>
      </c>
      <c r="C25">
        <v>4628.6000000000004</v>
      </c>
      <c r="D25">
        <v>-43899.9</v>
      </c>
    </row>
    <row r="26" spans="1:4" x14ac:dyDescent="0.25">
      <c r="A26">
        <v>2013</v>
      </c>
      <c r="B26">
        <v>-347315</v>
      </c>
      <c r="C26">
        <v>4120.3</v>
      </c>
      <c r="D26">
        <v>-46096.5</v>
      </c>
    </row>
    <row r="27" spans="1:4" x14ac:dyDescent="0.25">
      <c r="A27">
        <v>2014</v>
      </c>
      <c r="B27">
        <v>-329339</v>
      </c>
      <c r="C27">
        <v>5027.3</v>
      </c>
      <c r="D27">
        <v>-38525.699999999997</v>
      </c>
    </row>
    <row r="28" spans="1:4" x14ac:dyDescent="0.25">
      <c r="A28">
        <v>2015</v>
      </c>
      <c r="B28">
        <v>-318662</v>
      </c>
      <c r="C28">
        <v>5287.9</v>
      </c>
      <c r="D28">
        <v>-34922</v>
      </c>
    </row>
    <row r="29" spans="1:4" x14ac:dyDescent="0.25">
      <c r="A29">
        <v>2016</v>
      </c>
      <c r="B29">
        <v>-317905</v>
      </c>
      <c r="C29">
        <v>5000</v>
      </c>
      <c r="D29">
        <v>-41691.5</v>
      </c>
    </row>
    <row r="30" spans="1:4" x14ac:dyDescent="0.25">
      <c r="A30">
        <v>2017</v>
      </c>
      <c r="B30">
        <v>-265970</v>
      </c>
      <c r="C30">
        <v>4160.3999999999996</v>
      </c>
      <c r="D30">
        <v>-42363.199999999997</v>
      </c>
    </row>
    <row r="31" spans="1:4" x14ac:dyDescent="0.25">
      <c r="A31">
        <v>2018</v>
      </c>
      <c r="B31">
        <v>-203129</v>
      </c>
      <c r="C31">
        <v>4061</v>
      </c>
      <c r="D31">
        <v>-41822.1</v>
      </c>
    </row>
    <row r="32" spans="1:4" x14ac:dyDescent="0.25">
      <c r="A32">
        <v>2019</v>
      </c>
      <c r="B32">
        <v>-192339</v>
      </c>
      <c r="C32">
        <v>3707.2</v>
      </c>
      <c r="D32">
        <v>-23227.3</v>
      </c>
    </row>
    <row r="33" spans="1:4" x14ac:dyDescent="0.25">
      <c r="A33">
        <v>2020</v>
      </c>
      <c r="B33">
        <v>-193824</v>
      </c>
      <c r="C33">
        <v>3321.4</v>
      </c>
      <c r="D33">
        <v>-24057.599999999999</v>
      </c>
    </row>
    <row r="34" spans="1:4" x14ac:dyDescent="0.25">
      <c r="A34">
        <v>2021</v>
      </c>
      <c r="B34">
        <v>-195983</v>
      </c>
      <c r="C34">
        <v>3378.6</v>
      </c>
      <c r="D34">
        <v>-24875.1</v>
      </c>
    </row>
    <row r="35" spans="1:4" x14ac:dyDescent="0.25">
      <c r="A35">
        <v>2022</v>
      </c>
      <c r="B35">
        <v>-183287</v>
      </c>
      <c r="C35">
        <v>3470.2</v>
      </c>
      <c r="D35">
        <v>-36449.800000000003</v>
      </c>
    </row>
    <row r="36" spans="1:4" x14ac:dyDescent="0.25">
      <c r="A36">
        <v>2023</v>
      </c>
      <c r="B36">
        <v>-198421</v>
      </c>
      <c r="C36">
        <v>3804.5</v>
      </c>
      <c r="D36">
        <v>-32656.2</v>
      </c>
    </row>
    <row r="37" spans="1:4" ht="15.75" thickBot="1" x14ac:dyDescent="0.3">
      <c r="A37" s="69">
        <v>2024</v>
      </c>
      <c r="B37" s="69">
        <v>-211871</v>
      </c>
      <c r="C37" s="69">
        <v>3074.8</v>
      </c>
      <c r="D37" s="69">
        <v>-32887.699999999997</v>
      </c>
    </row>
    <row r="41" spans="1:4" x14ac:dyDescent="0.25">
      <c r="A41" s="2" t="s">
        <v>717</v>
      </c>
    </row>
    <row r="42" spans="1:4" x14ac:dyDescent="0.25">
      <c r="A42" s="22" t="s">
        <v>135</v>
      </c>
    </row>
    <row r="44" spans="1:4" ht="15.75" thickBot="1" x14ac:dyDescent="0.3">
      <c r="A44" s="69"/>
      <c r="B44" s="69" t="s">
        <v>21</v>
      </c>
      <c r="C44" s="69" t="s">
        <v>23</v>
      </c>
      <c r="D44" s="69" t="s">
        <v>24</v>
      </c>
    </row>
    <row r="45" spans="1:4" x14ac:dyDescent="0.25">
      <c r="A45">
        <v>2010</v>
      </c>
      <c r="B45">
        <v>-0.8</v>
      </c>
      <c r="C45">
        <v>0.3</v>
      </c>
      <c r="D45">
        <v>-1</v>
      </c>
    </row>
    <row r="46" spans="1:4" x14ac:dyDescent="0.25">
      <c r="A46">
        <v>2011</v>
      </c>
      <c r="B46">
        <v>-0.8</v>
      </c>
      <c r="C46">
        <v>0.3</v>
      </c>
      <c r="D46">
        <v>-1.1000000000000001</v>
      </c>
    </row>
    <row r="47" spans="1:4" x14ac:dyDescent="0.25">
      <c r="A47">
        <v>2012</v>
      </c>
      <c r="B47">
        <v>-0.8</v>
      </c>
      <c r="C47">
        <v>0.3</v>
      </c>
      <c r="D47">
        <v>-1.2</v>
      </c>
    </row>
    <row r="48" spans="1:4" x14ac:dyDescent="0.25">
      <c r="A48">
        <v>2013</v>
      </c>
      <c r="B48">
        <v>-0.8</v>
      </c>
      <c r="C48">
        <v>0.3</v>
      </c>
      <c r="D48">
        <v>-1.2</v>
      </c>
    </row>
    <row r="49" spans="1:4" x14ac:dyDescent="0.25">
      <c r="A49">
        <v>2014</v>
      </c>
      <c r="B49">
        <v>-0.7</v>
      </c>
      <c r="C49">
        <v>0.3</v>
      </c>
      <c r="D49">
        <v>-1</v>
      </c>
    </row>
    <row r="50" spans="1:4" x14ac:dyDescent="0.25">
      <c r="A50">
        <v>2015</v>
      </c>
      <c r="B50">
        <v>-0.7</v>
      </c>
      <c r="C50">
        <v>0.3</v>
      </c>
      <c r="D50">
        <v>-0.9</v>
      </c>
    </row>
    <row r="51" spans="1:4" x14ac:dyDescent="0.25">
      <c r="A51">
        <v>2016</v>
      </c>
      <c r="B51">
        <v>-0.7</v>
      </c>
      <c r="C51">
        <v>0.3</v>
      </c>
      <c r="D51">
        <v>-1.1000000000000001</v>
      </c>
    </row>
    <row r="52" spans="1:4" x14ac:dyDescent="0.25">
      <c r="A52">
        <v>2017</v>
      </c>
      <c r="B52">
        <v>-0.6</v>
      </c>
      <c r="C52">
        <v>0.2</v>
      </c>
      <c r="D52">
        <v>-1.1000000000000001</v>
      </c>
    </row>
    <row r="53" spans="1:4" x14ac:dyDescent="0.25">
      <c r="A53">
        <v>2018</v>
      </c>
      <c r="B53">
        <v>-0.5</v>
      </c>
      <c r="C53">
        <v>0.2</v>
      </c>
      <c r="D53">
        <v>-1.1000000000000001</v>
      </c>
    </row>
    <row r="54" spans="1:4" x14ac:dyDescent="0.25">
      <c r="A54">
        <v>2019</v>
      </c>
      <c r="B54">
        <v>-0.4</v>
      </c>
      <c r="C54">
        <v>0.2</v>
      </c>
      <c r="D54">
        <v>-0.6</v>
      </c>
    </row>
    <row r="55" spans="1:4" x14ac:dyDescent="0.25">
      <c r="A55">
        <v>2020</v>
      </c>
      <c r="B55">
        <v>-0.4</v>
      </c>
      <c r="C55">
        <v>0.2</v>
      </c>
      <c r="D55">
        <v>-0.6</v>
      </c>
    </row>
    <row r="56" spans="1:4" x14ac:dyDescent="0.25">
      <c r="A56">
        <v>2021</v>
      </c>
      <c r="B56">
        <v>-0.4</v>
      </c>
      <c r="C56">
        <v>0.2</v>
      </c>
      <c r="D56">
        <v>-0.7</v>
      </c>
    </row>
    <row r="57" spans="1:4" x14ac:dyDescent="0.25">
      <c r="A57">
        <v>2022</v>
      </c>
      <c r="B57">
        <v>-0.4</v>
      </c>
      <c r="C57">
        <v>0.2</v>
      </c>
      <c r="D57">
        <v>-1</v>
      </c>
    </row>
    <row r="58" spans="1:4" x14ac:dyDescent="0.25">
      <c r="A58">
        <v>2023</v>
      </c>
      <c r="B58">
        <v>-0.4</v>
      </c>
      <c r="C58">
        <v>0.2</v>
      </c>
      <c r="D58">
        <v>-0.9</v>
      </c>
    </row>
    <row r="59" spans="1:4" ht="15.75" thickBot="1" x14ac:dyDescent="0.3">
      <c r="A59" s="69">
        <v>2024</v>
      </c>
      <c r="B59" s="69">
        <v>-0.5</v>
      </c>
      <c r="C59" s="69">
        <v>0.2</v>
      </c>
      <c r="D59" s="69">
        <v>-0.9</v>
      </c>
    </row>
    <row r="63" spans="1:4" x14ac:dyDescent="0.25">
      <c r="A63" s="2" t="s">
        <v>718</v>
      </c>
    </row>
    <row r="64" spans="1:4" x14ac:dyDescent="0.25">
      <c r="A64" s="22" t="s">
        <v>135</v>
      </c>
    </row>
    <row r="66" spans="1:4" ht="15.75" thickBot="1" x14ac:dyDescent="0.3">
      <c r="A66" s="69"/>
      <c r="B66" s="69" t="s">
        <v>21</v>
      </c>
      <c r="C66" s="69" t="s">
        <v>23</v>
      </c>
      <c r="D66" s="69" t="s">
        <v>24</v>
      </c>
    </row>
    <row r="67" spans="1:4" x14ac:dyDescent="0.25">
      <c r="A67">
        <v>2010</v>
      </c>
      <c r="B67">
        <v>-81.8</v>
      </c>
      <c r="C67">
        <v>122.7</v>
      </c>
      <c r="D67">
        <v>-122</v>
      </c>
    </row>
    <row r="68" spans="1:4" x14ac:dyDescent="0.25">
      <c r="A68">
        <v>2011</v>
      </c>
      <c r="B68">
        <v>-82.2</v>
      </c>
      <c r="C68">
        <v>129.4</v>
      </c>
      <c r="D68">
        <v>-139.5</v>
      </c>
    </row>
    <row r="69" spans="1:4" x14ac:dyDescent="0.25">
      <c r="A69">
        <v>2012</v>
      </c>
      <c r="B69">
        <v>-80.099999999999994</v>
      </c>
      <c r="C69">
        <v>123.9</v>
      </c>
      <c r="D69">
        <v>-140.69999999999999</v>
      </c>
    </row>
    <row r="70" spans="1:4" x14ac:dyDescent="0.25">
      <c r="A70">
        <v>2013</v>
      </c>
      <c r="B70">
        <v>-82.2</v>
      </c>
      <c r="C70">
        <v>110.3</v>
      </c>
      <c r="D70">
        <v>-147.80000000000001</v>
      </c>
    </row>
    <row r="71" spans="1:4" x14ac:dyDescent="0.25">
      <c r="A71">
        <v>2014</v>
      </c>
      <c r="B71">
        <v>-78</v>
      </c>
      <c r="C71">
        <v>134.5</v>
      </c>
      <c r="D71">
        <v>-123.5</v>
      </c>
    </row>
    <row r="72" spans="1:4" x14ac:dyDescent="0.25">
      <c r="A72">
        <v>2015</v>
      </c>
      <c r="B72">
        <v>-75.400000000000006</v>
      </c>
      <c r="C72">
        <v>141.5</v>
      </c>
      <c r="D72">
        <v>-112</v>
      </c>
    </row>
    <row r="73" spans="1:4" x14ac:dyDescent="0.25">
      <c r="A73">
        <v>2016</v>
      </c>
      <c r="B73">
        <v>-75.2</v>
      </c>
      <c r="C73">
        <v>133.80000000000001</v>
      </c>
      <c r="D73">
        <v>-133.69999999999999</v>
      </c>
    </row>
    <row r="74" spans="1:4" x14ac:dyDescent="0.25">
      <c r="A74">
        <v>2017</v>
      </c>
      <c r="B74">
        <v>-63</v>
      </c>
      <c r="C74">
        <v>111.3</v>
      </c>
      <c r="D74">
        <v>-135.80000000000001</v>
      </c>
    </row>
    <row r="75" spans="1:4" x14ac:dyDescent="0.25">
      <c r="A75">
        <v>2018</v>
      </c>
      <c r="B75">
        <v>-48.1</v>
      </c>
      <c r="C75">
        <v>108.7</v>
      </c>
      <c r="D75">
        <v>-134.1</v>
      </c>
    </row>
    <row r="76" spans="1:4" x14ac:dyDescent="0.25">
      <c r="A76">
        <v>2019</v>
      </c>
      <c r="B76">
        <v>-45.5</v>
      </c>
      <c r="C76">
        <v>99.2</v>
      </c>
      <c r="D76">
        <v>-74.5</v>
      </c>
    </row>
    <row r="77" spans="1:4" x14ac:dyDescent="0.25">
      <c r="A77">
        <v>2020</v>
      </c>
      <c r="B77">
        <v>-45.9</v>
      </c>
      <c r="C77">
        <v>88.9</v>
      </c>
      <c r="D77">
        <v>-77.099999999999994</v>
      </c>
    </row>
    <row r="78" spans="1:4" x14ac:dyDescent="0.25">
      <c r="A78">
        <v>2021</v>
      </c>
      <c r="B78">
        <v>-46.4</v>
      </c>
      <c r="C78">
        <v>90.4</v>
      </c>
      <c r="D78">
        <v>-79.8</v>
      </c>
    </row>
    <row r="79" spans="1:4" x14ac:dyDescent="0.25">
      <c r="A79">
        <v>2022</v>
      </c>
      <c r="B79">
        <v>-43.4</v>
      </c>
      <c r="C79">
        <v>92.8</v>
      </c>
      <c r="D79">
        <v>-116.9</v>
      </c>
    </row>
    <row r="80" spans="1:4" x14ac:dyDescent="0.25">
      <c r="A80">
        <v>2023</v>
      </c>
      <c r="B80">
        <v>-47</v>
      </c>
      <c r="C80">
        <v>101.8</v>
      </c>
      <c r="D80">
        <v>-104.7</v>
      </c>
    </row>
    <row r="81" spans="1:9" ht="15.75" thickBot="1" x14ac:dyDescent="0.3">
      <c r="A81" s="69">
        <v>2024</v>
      </c>
      <c r="B81" s="69">
        <v>-50.2</v>
      </c>
      <c r="C81" s="69">
        <v>82.2</v>
      </c>
      <c r="D81" s="69">
        <v>-105.4</v>
      </c>
    </row>
    <row r="83" spans="1:9" x14ac:dyDescent="0.25">
      <c r="A83" t="s">
        <v>137</v>
      </c>
    </row>
    <row r="84" spans="1:9" x14ac:dyDescent="0.25">
      <c r="A84" t="s">
        <v>719</v>
      </c>
    </row>
    <row r="86" spans="1:9" x14ac:dyDescent="0.25">
      <c r="A86" s="28" t="s">
        <v>32</v>
      </c>
    </row>
    <row r="87" spans="1:9" x14ac:dyDescent="0.25">
      <c r="A87" t="s">
        <v>109</v>
      </c>
    </row>
    <row r="92" spans="1:9" x14ac:dyDescent="0.25">
      <c r="A92" s="29" t="s">
        <v>34</v>
      </c>
    </row>
    <row r="93" spans="1:9" x14ac:dyDescent="0.25">
      <c r="A93" s="30" t="s">
        <v>720</v>
      </c>
      <c r="B93" s="16"/>
      <c r="C93" s="16"/>
      <c r="D93" s="16"/>
      <c r="E93" s="16"/>
      <c r="F93" s="16"/>
      <c r="G93" s="16"/>
      <c r="H93" s="16"/>
      <c r="I93" s="16"/>
    </row>
    <row r="94" spans="1:9" x14ac:dyDescent="0.25">
      <c r="A94" s="16"/>
      <c r="B94" s="16"/>
      <c r="C94" s="16"/>
      <c r="D94" s="16"/>
      <c r="E94" s="16"/>
      <c r="F94" s="16"/>
      <c r="G94" s="16"/>
      <c r="H94" s="16"/>
      <c r="I94" s="16"/>
    </row>
    <row r="95" spans="1:9" x14ac:dyDescent="0.25">
      <c r="A95" s="16"/>
      <c r="B95" s="16"/>
      <c r="C95" s="16"/>
      <c r="D95" s="16"/>
      <c r="E95" s="16"/>
      <c r="F95" s="16"/>
      <c r="G95" s="16"/>
      <c r="H95" s="16"/>
      <c r="I95" s="16"/>
    </row>
    <row r="96" spans="1:9" x14ac:dyDescent="0.25">
      <c r="A96" s="16"/>
      <c r="B96" s="16"/>
      <c r="C96" s="16"/>
      <c r="D96" s="16"/>
      <c r="E96" s="16"/>
      <c r="F96" s="16"/>
      <c r="G96" s="16"/>
      <c r="H96" s="16"/>
      <c r="I96" s="16"/>
    </row>
    <row r="97" spans="1:9" x14ac:dyDescent="0.25">
      <c r="A97" s="16"/>
      <c r="B97" s="16"/>
      <c r="C97" s="16"/>
      <c r="D97" s="16"/>
      <c r="E97" s="16"/>
      <c r="F97" s="16"/>
      <c r="G97" s="16"/>
      <c r="H97" s="16"/>
      <c r="I97" s="16"/>
    </row>
  </sheetData>
  <mergeCells count="11">
    <mergeCell ref="A12:E12"/>
    <mergeCell ref="B13:E13"/>
    <mergeCell ref="B14:E14"/>
    <mergeCell ref="B15:E15"/>
    <mergeCell ref="A93:I9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F7E44"/>
  </sheetPr>
  <dimension ref="A1:P46"/>
  <sheetViews>
    <sheetView workbookViewId="0">
      <selection activeCell="F1" sqref="F1"/>
    </sheetView>
  </sheetViews>
  <sheetFormatPr defaultRowHeight="15" x14ac:dyDescent="0.25"/>
  <cols>
    <col min="1" max="1" width="15.7109375" customWidth="1"/>
  </cols>
  <sheetData>
    <row r="1" spans="1:5" ht="23.25" x14ac:dyDescent="0.35">
      <c r="A1" s="68" t="s">
        <v>700</v>
      </c>
    </row>
    <row r="2" spans="1:5" x14ac:dyDescent="0.25">
      <c r="A2" s="4" t="str">
        <f>HYPERLINK("#CONTENTS!A1", "CONTENTS")</f>
        <v>CONTENTS</v>
      </c>
    </row>
    <row r="5" spans="1:5" x14ac:dyDescent="0.25">
      <c r="A5" s="5" t="s">
        <v>1</v>
      </c>
      <c r="B5" s="6"/>
      <c r="C5" s="6"/>
      <c r="D5" s="6"/>
      <c r="E5" s="7"/>
    </row>
    <row r="6" spans="1:5" ht="30" customHeight="1" x14ac:dyDescent="0.25">
      <c r="A6" s="11" t="s">
        <v>2</v>
      </c>
      <c r="B6" s="8" t="s">
        <v>721</v>
      </c>
      <c r="C6" s="8"/>
      <c r="D6" s="8"/>
      <c r="E6" s="8"/>
    </row>
    <row r="7" spans="1:5" x14ac:dyDescent="0.25">
      <c r="A7" s="12" t="s">
        <v>4</v>
      </c>
      <c r="B7" s="9" t="s">
        <v>722</v>
      </c>
      <c r="C7" s="9"/>
      <c r="D7" s="9"/>
      <c r="E7" s="9"/>
    </row>
    <row r="8" spans="1:5" x14ac:dyDescent="0.25">
      <c r="A8" s="12" t="s">
        <v>6</v>
      </c>
      <c r="B8" s="10" t="s">
        <v>723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14</v>
      </c>
      <c r="C13" s="17"/>
      <c r="D13" s="17"/>
    </row>
    <row r="14" spans="1:5" x14ac:dyDescent="0.25">
      <c r="A14" s="12" t="s">
        <v>15</v>
      </c>
      <c r="B14" s="9" t="s">
        <v>724</v>
      </c>
      <c r="C14" s="9"/>
      <c r="D14" s="9"/>
    </row>
    <row r="15" spans="1:5" x14ac:dyDescent="0.25">
      <c r="A15" s="13" t="s">
        <v>17</v>
      </c>
      <c r="B15" s="19" t="s">
        <v>18</v>
      </c>
      <c r="C15" s="19"/>
      <c r="D15" s="19"/>
    </row>
    <row r="19" spans="1:16" x14ac:dyDescent="0.25">
      <c r="A19" s="2" t="s">
        <v>725</v>
      </c>
    </row>
    <row r="20" spans="1:16" x14ac:dyDescent="0.25">
      <c r="A20" s="22" t="s">
        <v>135</v>
      </c>
    </row>
    <row r="22" spans="1:16" ht="15.75" thickBot="1" x14ac:dyDescent="0.3">
      <c r="A22" s="69"/>
      <c r="B22" s="69">
        <v>2010</v>
      </c>
      <c r="C22" s="69">
        <v>2011</v>
      </c>
      <c r="D22" s="69">
        <v>2012</v>
      </c>
      <c r="E22" s="69">
        <v>2013</v>
      </c>
      <c r="F22" s="69">
        <v>2014</v>
      </c>
      <c r="G22" s="69">
        <v>2015</v>
      </c>
      <c r="H22" s="69">
        <v>2016</v>
      </c>
      <c r="I22" s="69">
        <v>2017</v>
      </c>
      <c r="J22" s="69">
        <v>2018</v>
      </c>
      <c r="K22" s="69">
        <v>2019</v>
      </c>
      <c r="L22" s="69">
        <v>2020</v>
      </c>
      <c r="M22" s="69">
        <v>2021</v>
      </c>
      <c r="N22" s="69">
        <v>2022</v>
      </c>
      <c r="O22" s="69">
        <v>2023</v>
      </c>
      <c r="P22" s="69">
        <v>2024</v>
      </c>
    </row>
    <row r="23" spans="1:16" x14ac:dyDescent="0.25">
      <c r="A23" t="s">
        <v>21</v>
      </c>
      <c r="B23">
        <v>139.6</v>
      </c>
      <c r="C23">
        <v>135.30000000000001</v>
      </c>
      <c r="D23">
        <v>132</v>
      </c>
      <c r="E23">
        <v>126.4</v>
      </c>
      <c r="F23">
        <v>123.1</v>
      </c>
      <c r="G23">
        <v>119.1</v>
      </c>
      <c r="H23">
        <v>117.6</v>
      </c>
      <c r="I23">
        <v>143</v>
      </c>
      <c r="J23">
        <v>145.6</v>
      </c>
      <c r="K23">
        <v>148</v>
      </c>
      <c r="L23">
        <v>130.80000000000001</v>
      </c>
      <c r="M23">
        <v>115.7</v>
      </c>
      <c r="N23">
        <v>109.8</v>
      </c>
      <c r="O23">
        <v>107.6</v>
      </c>
      <c r="P23">
        <v>107.9</v>
      </c>
    </row>
    <row r="24" spans="1:16" x14ac:dyDescent="0.25">
      <c r="A24" t="s">
        <v>23</v>
      </c>
      <c r="B24">
        <v>135.80000000000001</v>
      </c>
      <c r="C24">
        <v>126.1</v>
      </c>
      <c r="D24">
        <v>118.6</v>
      </c>
      <c r="E24">
        <v>109.1</v>
      </c>
      <c r="F24">
        <v>107.3</v>
      </c>
      <c r="G24">
        <v>101.2</v>
      </c>
      <c r="H24">
        <v>105.9</v>
      </c>
      <c r="I24">
        <v>131.30000000000001</v>
      </c>
      <c r="J24">
        <v>127.9</v>
      </c>
      <c r="K24">
        <v>119.3</v>
      </c>
      <c r="L24">
        <v>104.4</v>
      </c>
      <c r="M24">
        <v>95.1</v>
      </c>
      <c r="N24">
        <v>86.8</v>
      </c>
      <c r="O24">
        <v>74.2</v>
      </c>
      <c r="P24">
        <v>65.3</v>
      </c>
    </row>
    <row r="25" spans="1:16" ht="15.75" thickBot="1" x14ac:dyDescent="0.3">
      <c r="A25" s="69" t="s">
        <v>24</v>
      </c>
      <c r="B25" s="69">
        <v>146.19999999999999</v>
      </c>
      <c r="C25" s="69">
        <v>144.5</v>
      </c>
      <c r="D25" s="69">
        <v>141.30000000000001</v>
      </c>
      <c r="E25" s="69">
        <v>138.1</v>
      </c>
      <c r="F25" s="69">
        <v>132.9</v>
      </c>
      <c r="G25" s="69">
        <v>129.30000000000001</v>
      </c>
      <c r="H25" s="69">
        <v>125.8</v>
      </c>
      <c r="I25" s="69">
        <v>154.69999999999999</v>
      </c>
      <c r="J25" s="69">
        <v>157.30000000000001</v>
      </c>
      <c r="K25" s="69">
        <v>158</v>
      </c>
      <c r="L25" s="69">
        <v>146</v>
      </c>
      <c r="M25" s="69">
        <v>137.6</v>
      </c>
      <c r="N25" s="69">
        <v>135.69999999999999</v>
      </c>
      <c r="O25" s="69">
        <v>132.69999999999999</v>
      </c>
      <c r="P25" s="69">
        <v>133.4</v>
      </c>
    </row>
    <row r="27" spans="1:16" x14ac:dyDescent="0.25">
      <c r="A27" t="s">
        <v>726</v>
      </c>
    </row>
    <row r="28" spans="1:16" x14ac:dyDescent="0.25">
      <c r="A28" t="s">
        <v>727</v>
      </c>
    </row>
    <row r="30" spans="1:16" x14ac:dyDescent="0.25">
      <c r="A30" s="28" t="s">
        <v>32</v>
      </c>
    </row>
    <row r="31" spans="1:16" x14ac:dyDescent="0.25">
      <c r="A31" t="s">
        <v>372</v>
      </c>
    </row>
    <row r="32" spans="1:16" x14ac:dyDescent="0.25">
      <c r="A32" t="s">
        <v>45</v>
      </c>
    </row>
    <row r="33" spans="1:9" x14ac:dyDescent="0.25">
      <c r="A33" t="s">
        <v>109</v>
      </c>
    </row>
    <row r="38" spans="1:9" x14ac:dyDescent="0.25">
      <c r="A38" s="29" t="s">
        <v>34</v>
      </c>
    </row>
    <row r="39" spans="1:9" x14ac:dyDescent="0.25">
      <c r="A39" s="30" t="s">
        <v>728</v>
      </c>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sheetData>
  <mergeCells count="11">
    <mergeCell ref="A12:D12"/>
    <mergeCell ref="B13:D13"/>
    <mergeCell ref="B14:D14"/>
    <mergeCell ref="B15:D15"/>
    <mergeCell ref="A39:I46"/>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F7E44"/>
  </sheetPr>
  <dimension ref="A1:P72"/>
  <sheetViews>
    <sheetView workbookViewId="0">
      <selection activeCell="F1" sqref="F1"/>
    </sheetView>
  </sheetViews>
  <sheetFormatPr defaultRowHeight="15" x14ac:dyDescent="0.25"/>
  <cols>
    <col min="1" max="1" width="15.7109375" customWidth="1"/>
  </cols>
  <sheetData>
    <row r="1" spans="1:5" ht="23.25" x14ac:dyDescent="0.35">
      <c r="A1" s="68" t="s">
        <v>700</v>
      </c>
    </row>
    <row r="2" spans="1:5" x14ac:dyDescent="0.25">
      <c r="A2" s="4" t="str">
        <f>HYPERLINK("#CONTENTS!A1", "CONTENTS")</f>
        <v>CONTENTS</v>
      </c>
    </row>
    <row r="5" spans="1:5" x14ac:dyDescent="0.25">
      <c r="A5" s="5" t="s">
        <v>1</v>
      </c>
      <c r="B5" s="6"/>
      <c r="C5" s="6"/>
      <c r="D5" s="6"/>
      <c r="E5" s="7"/>
    </row>
    <row r="6" spans="1:5" x14ac:dyDescent="0.25">
      <c r="A6" s="20" t="s">
        <v>2</v>
      </c>
      <c r="B6" s="17" t="s">
        <v>729</v>
      </c>
      <c r="C6" s="17"/>
      <c r="D6" s="17"/>
      <c r="E6" s="17"/>
    </row>
    <row r="7" spans="1:5" x14ac:dyDescent="0.25">
      <c r="A7" s="12" t="s">
        <v>4</v>
      </c>
      <c r="B7" s="9" t="s">
        <v>730</v>
      </c>
      <c r="C7" s="9"/>
      <c r="D7" s="9"/>
      <c r="E7" s="9"/>
    </row>
    <row r="8" spans="1:5" x14ac:dyDescent="0.25">
      <c r="A8" s="12" t="s">
        <v>6</v>
      </c>
      <c r="B8" s="10" t="s">
        <v>731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732</v>
      </c>
    </row>
    <row r="20" spans="1:16" x14ac:dyDescent="0.25">
      <c r="A20" s="32" t="s">
        <v>733</v>
      </c>
    </row>
    <row r="22" spans="1:16" ht="15.75" thickBot="1" x14ac:dyDescent="0.3">
      <c r="A22" s="69"/>
      <c r="B22" s="69">
        <v>2010</v>
      </c>
      <c r="C22" s="69">
        <v>2011</v>
      </c>
      <c r="D22" s="69">
        <v>2012</v>
      </c>
      <c r="E22" s="69">
        <v>2013</v>
      </c>
      <c r="F22" s="69">
        <v>2014</v>
      </c>
      <c r="G22" s="69">
        <v>2015</v>
      </c>
      <c r="H22" s="69">
        <v>2016</v>
      </c>
      <c r="I22" s="69">
        <v>2017</v>
      </c>
      <c r="J22" s="69">
        <v>2018</v>
      </c>
      <c r="K22" s="69">
        <v>2019</v>
      </c>
      <c r="L22" s="69">
        <v>2020</v>
      </c>
      <c r="M22" s="69">
        <v>2021</v>
      </c>
      <c r="N22" s="69">
        <v>2022</v>
      </c>
      <c r="O22" s="69">
        <v>2023</v>
      </c>
      <c r="P22" s="69">
        <v>2024</v>
      </c>
    </row>
    <row r="23" spans="1:16" x14ac:dyDescent="0.25">
      <c r="A23" t="s">
        <v>21</v>
      </c>
      <c r="B23">
        <v>28930</v>
      </c>
      <c r="C23">
        <v>7827</v>
      </c>
      <c r="D23">
        <v>5543</v>
      </c>
      <c r="E23">
        <v>24591</v>
      </c>
      <c r="F23">
        <v>15433</v>
      </c>
      <c r="G23">
        <v>14993</v>
      </c>
      <c r="H23">
        <v>12058</v>
      </c>
      <c r="I23">
        <v>33576</v>
      </c>
      <c r="J23">
        <v>26685</v>
      </c>
      <c r="K23">
        <v>27587</v>
      </c>
      <c r="L23">
        <v>16262</v>
      </c>
      <c r="M23">
        <v>65235</v>
      </c>
      <c r="N23">
        <v>57713</v>
      </c>
      <c r="O23">
        <v>45140</v>
      </c>
      <c r="P23">
        <v>40452</v>
      </c>
    </row>
    <row r="24" spans="1:16" x14ac:dyDescent="0.25">
      <c r="A24" t="s">
        <v>23</v>
      </c>
      <c r="B24">
        <v>0</v>
      </c>
      <c r="C24">
        <v>101</v>
      </c>
      <c r="D24">
        <v>0</v>
      </c>
      <c r="E24">
        <v>286</v>
      </c>
      <c r="F24">
        <v>110</v>
      </c>
      <c r="G24">
        <v>414</v>
      </c>
      <c r="H24">
        <v>1090</v>
      </c>
      <c r="I24">
        <v>0</v>
      </c>
      <c r="J24">
        <v>850</v>
      </c>
      <c r="K24">
        <v>50</v>
      </c>
      <c r="L24">
        <v>567</v>
      </c>
      <c r="M24">
        <v>847</v>
      </c>
      <c r="N24">
        <v>822</v>
      </c>
      <c r="O24">
        <v>119</v>
      </c>
      <c r="P24">
        <v>56</v>
      </c>
    </row>
    <row r="25" spans="1:16" x14ac:dyDescent="0.25">
      <c r="A25" t="s">
        <v>24</v>
      </c>
      <c r="B25">
        <v>5248</v>
      </c>
      <c r="C25">
        <v>0</v>
      </c>
      <c r="D25">
        <v>7</v>
      </c>
      <c r="E25">
        <v>0</v>
      </c>
      <c r="F25">
        <v>0</v>
      </c>
      <c r="G25">
        <v>0</v>
      </c>
      <c r="H25">
        <v>0</v>
      </c>
      <c r="I25">
        <v>87</v>
      </c>
      <c r="J25">
        <v>966</v>
      </c>
      <c r="K25">
        <v>0</v>
      </c>
      <c r="L25">
        <v>451</v>
      </c>
      <c r="M25">
        <v>33</v>
      </c>
      <c r="N25">
        <v>1</v>
      </c>
      <c r="O25">
        <v>1</v>
      </c>
      <c r="P25">
        <v>2938</v>
      </c>
    </row>
    <row r="26" spans="1:16" ht="15.75" thickBot="1" x14ac:dyDescent="0.3">
      <c r="A26" s="69" t="s">
        <v>25</v>
      </c>
      <c r="B26" s="69">
        <v>537</v>
      </c>
      <c r="C26" s="69">
        <v>753</v>
      </c>
      <c r="D26" s="69">
        <v>4494</v>
      </c>
      <c r="E26" s="69">
        <v>0</v>
      </c>
      <c r="F26" s="69">
        <v>1807</v>
      </c>
      <c r="G26" s="69">
        <v>19</v>
      </c>
      <c r="H26" s="69">
        <v>214</v>
      </c>
      <c r="I26" s="69">
        <v>1979</v>
      </c>
      <c r="J26" s="69">
        <v>6</v>
      </c>
      <c r="K26" s="69">
        <v>38</v>
      </c>
      <c r="L26" s="69">
        <v>67</v>
      </c>
      <c r="M26" s="69">
        <v>11</v>
      </c>
      <c r="N26" s="69">
        <v>1082</v>
      </c>
      <c r="O26" s="69">
        <v>345</v>
      </c>
      <c r="P26" s="69">
        <v>1065</v>
      </c>
    </row>
    <row r="30" spans="1:16" x14ac:dyDescent="0.25">
      <c r="A30" s="2" t="s">
        <v>734</v>
      </c>
    </row>
    <row r="31" spans="1:16" x14ac:dyDescent="0.25">
      <c r="A31" s="32" t="s">
        <v>733</v>
      </c>
    </row>
    <row r="33" spans="1:16" ht="15.75" thickBot="1" x14ac:dyDescent="0.3">
      <c r="A33" s="69"/>
      <c r="B33" s="69">
        <v>2010</v>
      </c>
      <c r="C33" s="69">
        <v>2011</v>
      </c>
      <c r="D33" s="69">
        <v>2012</v>
      </c>
      <c r="E33" s="69">
        <v>2013</v>
      </c>
      <c r="F33" s="69">
        <v>2014</v>
      </c>
      <c r="G33" s="69">
        <v>2015</v>
      </c>
      <c r="H33" s="69">
        <v>2016</v>
      </c>
      <c r="I33" s="69">
        <v>2017</v>
      </c>
      <c r="J33" s="69">
        <v>2018</v>
      </c>
      <c r="K33" s="69">
        <v>2019</v>
      </c>
      <c r="L33" s="69">
        <v>2020</v>
      </c>
      <c r="M33" s="69">
        <v>2021</v>
      </c>
      <c r="N33" s="69">
        <v>2022</v>
      </c>
      <c r="O33" s="69">
        <v>2023</v>
      </c>
      <c r="P33" s="69">
        <v>2024</v>
      </c>
    </row>
    <row r="34" spans="1:16" x14ac:dyDescent="0.25">
      <c r="A34" t="s">
        <v>21</v>
      </c>
      <c r="B34">
        <v>65.510000000000005</v>
      </c>
      <c r="C34">
        <v>17.75</v>
      </c>
      <c r="D34">
        <v>12.55</v>
      </c>
      <c r="E34">
        <v>55.65</v>
      </c>
      <c r="F34">
        <v>34.869999999999997</v>
      </c>
      <c r="G34">
        <v>33.81</v>
      </c>
      <c r="H34">
        <v>27.14</v>
      </c>
      <c r="I34">
        <v>75.45</v>
      </c>
      <c r="J34">
        <v>59.87</v>
      </c>
      <c r="K34">
        <v>61.77</v>
      </c>
      <c r="L34">
        <v>36.42</v>
      </c>
      <c r="M34">
        <v>146.28</v>
      </c>
      <c r="N34">
        <v>129.16</v>
      </c>
      <c r="O34">
        <v>100.65</v>
      </c>
      <c r="P34">
        <v>89.92</v>
      </c>
    </row>
    <row r="35" spans="1:16" x14ac:dyDescent="0.25">
      <c r="A35" t="s">
        <v>23</v>
      </c>
      <c r="B35">
        <v>0</v>
      </c>
      <c r="C35">
        <v>6.05</v>
      </c>
      <c r="D35">
        <v>0</v>
      </c>
      <c r="E35">
        <v>17.02</v>
      </c>
      <c r="F35">
        <v>6.52</v>
      </c>
      <c r="G35">
        <v>24.44</v>
      </c>
      <c r="H35">
        <v>64</v>
      </c>
      <c r="I35">
        <v>0</v>
      </c>
      <c r="J35">
        <v>49.33</v>
      </c>
      <c r="K35">
        <v>2.88</v>
      </c>
      <c r="L35">
        <v>32.51</v>
      </c>
      <c r="M35">
        <v>48.31</v>
      </c>
      <c r="N35">
        <v>46.44</v>
      </c>
      <c r="O35">
        <v>6.66</v>
      </c>
      <c r="P35">
        <v>3.11</v>
      </c>
    </row>
    <row r="36" spans="1:16" x14ac:dyDescent="0.25">
      <c r="A36" t="s">
        <v>24</v>
      </c>
      <c r="B36">
        <v>137.94999999999999</v>
      </c>
      <c r="C36">
        <v>0</v>
      </c>
      <c r="D36">
        <v>0.18</v>
      </c>
      <c r="E36">
        <v>0</v>
      </c>
      <c r="F36">
        <v>0</v>
      </c>
      <c r="G36">
        <v>0</v>
      </c>
      <c r="H36">
        <v>0</v>
      </c>
      <c r="I36">
        <v>2.29</v>
      </c>
      <c r="J36">
        <v>25.44</v>
      </c>
      <c r="K36">
        <v>0</v>
      </c>
      <c r="L36">
        <v>12.02</v>
      </c>
      <c r="M36">
        <v>0.89</v>
      </c>
      <c r="N36">
        <v>0.03</v>
      </c>
      <c r="O36">
        <v>0.03</v>
      </c>
      <c r="P36">
        <v>80.36</v>
      </c>
    </row>
    <row r="37" spans="1:16" ht="15.75" thickBot="1" x14ac:dyDescent="0.3">
      <c r="A37" s="69" t="s">
        <v>25</v>
      </c>
      <c r="B37" s="69">
        <v>73.650000000000006</v>
      </c>
      <c r="C37" s="69">
        <v>104.09</v>
      </c>
      <c r="D37" s="69">
        <v>624.25</v>
      </c>
      <c r="E37" s="69">
        <v>0</v>
      </c>
      <c r="F37" s="69">
        <v>253.42</v>
      </c>
      <c r="G37" s="69">
        <v>2.68</v>
      </c>
      <c r="H37" s="69">
        <v>30.32</v>
      </c>
      <c r="I37" s="69">
        <v>281.87</v>
      </c>
      <c r="J37" s="69">
        <v>0.86</v>
      </c>
      <c r="K37" s="69">
        <v>5.47</v>
      </c>
      <c r="L37" s="69">
        <v>9.7100000000000009</v>
      </c>
      <c r="M37" s="69">
        <v>1.61</v>
      </c>
      <c r="N37" s="69">
        <v>161.03</v>
      </c>
      <c r="O37" s="69">
        <v>52.09</v>
      </c>
      <c r="P37" s="69">
        <v>161.69</v>
      </c>
    </row>
    <row r="41" spans="1:16" x14ac:dyDescent="0.25">
      <c r="A41" s="2" t="s">
        <v>732</v>
      </c>
    </row>
    <row r="42" spans="1:16" x14ac:dyDescent="0.25">
      <c r="A42" s="32" t="s">
        <v>735</v>
      </c>
    </row>
    <row r="44" spans="1:16" ht="15.75" thickBot="1" x14ac:dyDescent="0.3">
      <c r="A44" s="69"/>
      <c r="B44" s="69">
        <v>2010</v>
      </c>
      <c r="C44" s="69">
        <v>2011</v>
      </c>
      <c r="D44" s="69">
        <v>2012</v>
      </c>
      <c r="E44" s="69">
        <v>2013</v>
      </c>
      <c r="F44" s="69">
        <v>2014</v>
      </c>
      <c r="G44" s="69">
        <v>2015</v>
      </c>
      <c r="H44" s="69">
        <v>2016</v>
      </c>
      <c r="I44" s="69">
        <v>2017</v>
      </c>
      <c r="J44" s="69">
        <v>2018</v>
      </c>
      <c r="K44" s="69">
        <v>2019</v>
      </c>
      <c r="L44" s="69">
        <v>2020</v>
      </c>
      <c r="M44" s="69">
        <v>2021</v>
      </c>
      <c r="N44" s="69">
        <v>2022</v>
      </c>
      <c r="O44" s="69">
        <v>2023</v>
      </c>
      <c r="P44" s="69">
        <v>2024</v>
      </c>
    </row>
    <row r="45" spans="1:16" x14ac:dyDescent="0.25">
      <c r="A45" t="s">
        <v>21</v>
      </c>
      <c r="B45">
        <v>14069</v>
      </c>
      <c r="C45">
        <v>14075</v>
      </c>
      <c r="D45">
        <v>13907</v>
      </c>
      <c r="E45">
        <v>14018</v>
      </c>
      <c r="F45">
        <v>14235</v>
      </c>
      <c r="G45">
        <v>14596</v>
      </c>
      <c r="H45">
        <v>14862</v>
      </c>
      <c r="I45">
        <v>15525</v>
      </c>
      <c r="J45">
        <v>16320</v>
      </c>
      <c r="K45">
        <v>17055</v>
      </c>
      <c r="L45">
        <v>16443</v>
      </c>
      <c r="M45">
        <v>18498</v>
      </c>
      <c r="N45">
        <v>20138</v>
      </c>
      <c r="O45">
        <v>21414</v>
      </c>
      <c r="P45">
        <v>22039</v>
      </c>
    </row>
    <row r="46" spans="1:16" x14ac:dyDescent="0.25">
      <c r="A46" t="s">
        <v>23</v>
      </c>
      <c r="B46">
        <v>264</v>
      </c>
      <c r="C46">
        <v>268</v>
      </c>
      <c r="D46">
        <v>268</v>
      </c>
      <c r="E46">
        <v>277</v>
      </c>
      <c r="F46">
        <v>281</v>
      </c>
      <c r="G46">
        <v>295</v>
      </c>
      <c r="H46">
        <v>331</v>
      </c>
      <c r="I46">
        <v>331</v>
      </c>
      <c r="J46">
        <v>359</v>
      </c>
      <c r="K46">
        <v>361</v>
      </c>
      <c r="L46">
        <v>271</v>
      </c>
      <c r="M46">
        <v>299</v>
      </c>
      <c r="N46">
        <v>325</v>
      </c>
      <c r="O46">
        <v>321</v>
      </c>
      <c r="P46">
        <v>323</v>
      </c>
    </row>
    <row r="47" spans="1:16" x14ac:dyDescent="0.25">
      <c r="A47" t="s">
        <v>24</v>
      </c>
      <c r="B47">
        <v>675</v>
      </c>
      <c r="C47">
        <v>675</v>
      </c>
      <c r="D47">
        <v>645</v>
      </c>
      <c r="E47">
        <v>634</v>
      </c>
      <c r="F47">
        <v>634</v>
      </c>
      <c r="G47">
        <v>577</v>
      </c>
      <c r="H47">
        <v>577</v>
      </c>
      <c r="I47">
        <v>553</v>
      </c>
      <c r="J47">
        <v>585</v>
      </c>
      <c r="K47">
        <v>585</v>
      </c>
      <c r="L47">
        <v>589</v>
      </c>
      <c r="M47">
        <v>589</v>
      </c>
      <c r="N47">
        <v>589</v>
      </c>
      <c r="O47">
        <v>589</v>
      </c>
      <c r="P47">
        <v>687</v>
      </c>
    </row>
    <row r="48" spans="1:16" ht="15.75" thickBot="1" x14ac:dyDescent="0.3">
      <c r="A48" s="69" t="s">
        <v>25</v>
      </c>
      <c r="B48" s="69">
        <v>110</v>
      </c>
      <c r="C48" s="69">
        <v>133</v>
      </c>
      <c r="D48" s="69">
        <v>282</v>
      </c>
      <c r="E48" s="69">
        <v>282</v>
      </c>
      <c r="F48" s="69">
        <v>343</v>
      </c>
      <c r="G48" s="69">
        <v>343</v>
      </c>
      <c r="H48" s="69">
        <v>350</v>
      </c>
      <c r="I48" s="69">
        <v>416</v>
      </c>
      <c r="J48" s="69">
        <v>417</v>
      </c>
      <c r="K48" s="69">
        <v>418</v>
      </c>
      <c r="L48" s="69">
        <v>420</v>
      </c>
      <c r="M48" s="69">
        <v>420</v>
      </c>
      <c r="N48" s="69">
        <v>457</v>
      </c>
      <c r="O48" s="69">
        <v>468</v>
      </c>
      <c r="P48" s="69">
        <v>504</v>
      </c>
    </row>
    <row r="52" spans="1:16" x14ac:dyDescent="0.25">
      <c r="A52" s="2" t="s">
        <v>734</v>
      </c>
    </row>
    <row r="53" spans="1:16" x14ac:dyDescent="0.25">
      <c r="A53" s="32" t="s">
        <v>735</v>
      </c>
    </row>
    <row r="55" spans="1:16" ht="15.75" thickBot="1" x14ac:dyDescent="0.3">
      <c r="A55" s="69"/>
      <c r="B55" s="69">
        <v>2010</v>
      </c>
      <c r="C55" s="69">
        <v>2011</v>
      </c>
      <c r="D55" s="69">
        <v>2012</v>
      </c>
      <c r="E55" s="69">
        <v>2013</v>
      </c>
      <c r="F55" s="69">
        <v>2014</v>
      </c>
      <c r="G55" s="69">
        <v>2015</v>
      </c>
      <c r="H55" s="69">
        <v>2016</v>
      </c>
      <c r="I55" s="69">
        <v>2017</v>
      </c>
      <c r="J55" s="69">
        <v>2018</v>
      </c>
      <c r="K55" s="69">
        <v>2019</v>
      </c>
      <c r="L55" s="69">
        <v>2020</v>
      </c>
      <c r="M55" s="69">
        <v>2021</v>
      </c>
      <c r="N55" s="69">
        <v>2022</v>
      </c>
      <c r="O55" s="69">
        <v>2023</v>
      </c>
      <c r="P55" s="69">
        <v>2024</v>
      </c>
    </row>
    <row r="56" spans="1:16" x14ac:dyDescent="0.25">
      <c r="A56" t="s">
        <v>21</v>
      </c>
      <c r="B56">
        <v>31.86</v>
      </c>
      <c r="C56">
        <v>31.92</v>
      </c>
      <c r="D56">
        <v>31.5</v>
      </c>
      <c r="E56">
        <v>31.72</v>
      </c>
      <c r="F56">
        <v>32.159999999999997</v>
      </c>
      <c r="G56">
        <v>32.909999999999997</v>
      </c>
      <c r="H56">
        <v>33.450000000000003</v>
      </c>
      <c r="I56">
        <v>34.89</v>
      </c>
      <c r="J56">
        <v>36.61</v>
      </c>
      <c r="K56">
        <v>38.19</v>
      </c>
      <c r="L56">
        <v>36.82</v>
      </c>
      <c r="M56">
        <v>41.48</v>
      </c>
      <c r="N56">
        <v>45.07</v>
      </c>
      <c r="O56">
        <v>47.74</v>
      </c>
      <c r="P56">
        <v>48.99</v>
      </c>
    </row>
    <row r="57" spans="1:16" x14ac:dyDescent="0.25">
      <c r="A57" t="s">
        <v>23</v>
      </c>
      <c r="B57">
        <v>15.91</v>
      </c>
      <c r="C57">
        <v>16.03</v>
      </c>
      <c r="D57">
        <v>15.98</v>
      </c>
      <c r="E57">
        <v>16.5</v>
      </c>
      <c r="F57">
        <v>16.649999999999999</v>
      </c>
      <c r="G57">
        <v>17.39</v>
      </c>
      <c r="H57">
        <v>19.440000000000001</v>
      </c>
      <c r="I57">
        <v>19.32</v>
      </c>
      <c r="J57">
        <v>20.85</v>
      </c>
      <c r="K57">
        <v>20.81</v>
      </c>
      <c r="L57">
        <v>15.51</v>
      </c>
      <c r="M57">
        <v>17.04</v>
      </c>
      <c r="N57">
        <v>18.34</v>
      </c>
      <c r="O57">
        <v>17.940000000000001</v>
      </c>
      <c r="P57">
        <v>17.920000000000002</v>
      </c>
    </row>
    <row r="58" spans="1:16" x14ac:dyDescent="0.25">
      <c r="A58" t="s">
        <v>24</v>
      </c>
      <c r="B58">
        <v>17.73</v>
      </c>
      <c r="C58">
        <v>17.72</v>
      </c>
      <c r="D58">
        <v>16.940000000000001</v>
      </c>
      <c r="E58">
        <v>16.66</v>
      </c>
      <c r="F58">
        <v>16.670000000000002</v>
      </c>
      <c r="G58">
        <v>15.2</v>
      </c>
      <c r="H58">
        <v>15.2</v>
      </c>
      <c r="I58">
        <v>14.55</v>
      </c>
      <c r="J58">
        <v>15.4</v>
      </c>
      <c r="K58">
        <v>15.4</v>
      </c>
      <c r="L58">
        <v>15.7</v>
      </c>
      <c r="M58">
        <v>15.93</v>
      </c>
      <c r="N58">
        <v>16</v>
      </c>
      <c r="O58">
        <v>16.059999999999999</v>
      </c>
      <c r="P58">
        <v>18.8</v>
      </c>
    </row>
    <row r="59" spans="1:16" ht="15.75" thickBot="1" x14ac:dyDescent="0.3">
      <c r="A59" s="69" t="s">
        <v>25</v>
      </c>
      <c r="B59" s="69">
        <v>15.14</v>
      </c>
      <c r="C59" s="69">
        <v>18.329999999999998</v>
      </c>
      <c r="D59" s="69">
        <v>39.229999999999997</v>
      </c>
      <c r="E59" s="69">
        <v>39.42</v>
      </c>
      <c r="F59" s="69">
        <v>48.05</v>
      </c>
      <c r="G59" s="69">
        <v>48.38</v>
      </c>
      <c r="H59" s="69">
        <v>49.64</v>
      </c>
      <c r="I59" s="69">
        <v>59.3</v>
      </c>
      <c r="J59" s="69">
        <v>59.66</v>
      </c>
      <c r="K59" s="69">
        <v>60.16</v>
      </c>
      <c r="L59" s="69">
        <v>60.89</v>
      </c>
      <c r="M59" s="69">
        <v>61.52</v>
      </c>
      <c r="N59" s="69">
        <v>67.94</v>
      </c>
      <c r="O59" s="69">
        <v>70.66</v>
      </c>
      <c r="P59" s="69">
        <v>76.44</v>
      </c>
    </row>
    <row r="61" spans="1:16" x14ac:dyDescent="0.25">
      <c r="A61" t="s">
        <v>137</v>
      </c>
    </row>
    <row r="62" spans="1:16" x14ac:dyDescent="0.25">
      <c r="A62" t="s">
        <v>736</v>
      </c>
    </row>
    <row r="67" spans="1:9" x14ac:dyDescent="0.25">
      <c r="A67" s="29" t="s">
        <v>34</v>
      </c>
    </row>
    <row r="68" spans="1:9" x14ac:dyDescent="0.25">
      <c r="A68" s="30" t="s">
        <v>737</v>
      </c>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sheetData>
  <mergeCells count="11">
    <mergeCell ref="A12:C12"/>
    <mergeCell ref="B13:C13"/>
    <mergeCell ref="B14:C14"/>
    <mergeCell ref="B15:C15"/>
    <mergeCell ref="A68:I7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243B"/>
  </sheetPr>
  <dimension ref="A1:Q67"/>
  <sheetViews>
    <sheetView workbookViewId="0">
      <selection activeCell="F1" sqref="F1"/>
    </sheetView>
  </sheetViews>
  <sheetFormatPr defaultRowHeight="15" x14ac:dyDescent="0.25"/>
  <cols>
    <col min="1" max="1" width="15.7109375" customWidth="1"/>
  </cols>
  <sheetData>
    <row r="1" spans="1:5" ht="23.25" x14ac:dyDescent="0.35">
      <c r="A1" s="3" t="s">
        <v>0</v>
      </c>
    </row>
    <row r="2" spans="1:5" x14ac:dyDescent="0.25">
      <c r="A2" s="4" t="str">
        <f>HYPERLINK("#CONTENTS!A1", "CONTENTS")</f>
        <v>CONTENTS</v>
      </c>
    </row>
    <row r="5" spans="1:5" x14ac:dyDescent="0.25">
      <c r="A5" s="5" t="s">
        <v>1</v>
      </c>
      <c r="B5" s="6"/>
      <c r="C5" s="6"/>
      <c r="D5" s="6"/>
      <c r="E5" s="7"/>
    </row>
    <row r="6" spans="1:5" ht="30" customHeight="1" x14ac:dyDescent="0.25">
      <c r="A6" s="11" t="s">
        <v>2</v>
      </c>
      <c r="B6" s="8" t="s">
        <v>72</v>
      </c>
      <c r="C6" s="8"/>
      <c r="D6" s="8"/>
      <c r="E6" s="8"/>
    </row>
    <row r="7" spans="1:5" x14ac:dyDescent="0.25">
      <c r="A7" s="12" t="s">
        <v>4</v>
      </c>
      <c r="B7" s="9" t="s">
        <v>73</v>
      </c>
      <c r="C7" s="9"/>
      <c r="D7" s="9"/>
      <c r="E7" s="9"/>
    </row>
    <row r="8" spans="1:5" x14ac:dyDescent="0.25">
      <c r="A8" s="12" t="s">
        <v>6</v>
      </c>
      <c r="B8" s="10" t="s">
        <v>74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7" x14ac:dyDescent="0.25">
      <c r="A19" s="2" t="s">
        <v>75</v>
      </c>
    </row>
    <row r="20" spans="1:17" x14ac:dyDescent="0.25">
      <c r="A20" s="32" t="s">
        <v>76</v>
      </c>
    </row>
    <row r="22" spans="1:17" ht="15.75" thickBot="1" x14ac:dyDescent="0.3">
      <c r="A22" s="25"/>
      <c r="B22" s="25">
        <v>2010</v>
      </c>
      <c r="C22" s="25">
        <v>2011</v>
      </c>
      <c r="D22" s="25">
        <v>2012</v>
      </c>
      <c r="E22" s="25">
        <v>2013</v>
      </c>
      <c r="F22" s="25">
        <v>2014</v>
      </c>
      <c r="G22" s="25">
        <v>2015</v>
      </c>
      <c r="H22" s="25">
        <v>2016</v>
      </c>
      <c r="I22" s="25">
        <v>2017</v>
      </c>
      <c r="J22" s="25">
        <v>2018</v>
      </c>
      <c r="K22" s="25">
        <v>2019</v>
      </c>
      <c r="L22" s="25">
        <v>2020</v>
      </c>
      <c r="M22" s="25">
        <v>2021</v>
      </c>
      <c r="N22" s="25">
        <v>2022</v>
      </c>
      <c r="O22" s="25">
        <v>2023</v>
      </c>
      <c r="P22" s="25">
        <v>2024</v>
      </c>
      <c r="Q22" s="25">
        <v>2025</v>
      </c>
    </row>
    <row r="23" spans="1:17" x14ac:dyDescent="0.25">
      <c r="A23" t="s">
        <v>21</v>
      </c>
      <c r="B23">
        <v>10</v>
      </c>
      <c r="C23">
        <v>10.6</v>
      </c>
      <c r="D23">
        <v>11.5</v>
      </c>
      <c r="E23">
        <v>11.6</v>
      </c>
      <c r="F23">
        <v>11.5</v>
      </c>
      <c r="G23">
        <v>11.2</v>
      </c>
      <c r="H23">
        <v>10.9</v>
      </c>
      <c r="I23">
        <v>10.1</v>
      </c>
      <c r="J23">
        <v>9.6</v>
      </c>
      <c r="K23">
        <v>9.4</v>
      </c>
      <c r="L23">
        <v>7.8</v>
      </c>
      <c r="M23">
        <v>8.6999999999999993</v>
      </c>
      <c r="N23">
        <v>8.6999999999999993</v>
      </c>
      <c r="O23">
        <v>8.8000000000000007</v>
      </c>
      <c r="P23">
        <v>8.1999999999999993</v>
      </c>
      <c r="Q23" s="26" t="s">
        <v>22</v>
      </c>
    </row>
    <row r="24" spans="1:17" x14ac:dyDescent="0.25">
      <c r="A24" t="s">
        <v>23</v>
      </c>
      <c r="B24">
        <v>14</v>
      </c>
      <c r="C24">
        <v>14.5</v>
      </c>
      <c r="D24">
        <v>14.4</v>
      </c>
      <c r="E24">
        <v>15.7</v>
      </c>
      <c r="F24">
        <v>15.4</v>
      </c>
      <c r="G24">
        <v>14.9</v>
      </c>
      <c r="H24">
        <v>10.7</v>
      </c>
      <c r="I24">
        <v>9.4</v>
      </c>
      <c r="J24">
        <v>9.4</v>
      </c>
      <c r="K24">
        <v>9.9</v>
      </c>
      <c r="L24">
        <v>8.3000000000000007</v>
      </c>
      <c r="M24">
        <v>8.3000000000000007</v>
      </c>
      <c r="N24">
        <v>10</v>
      </c>
      <c r="O24">
        <v>9.3000000000000007</v>
      </c>
      <c r="P24">
        <v>6.9</v>
      </c>
      <c r="Q24">
        <v>6.5</v>
      </c>
    </row>
    <row r="25" spans="1:17" x14ac:dyDescent="0.25">
      <c r="A25" t="s">
        <v>24</v>
      </c>
      <c r="B25">
        <v>9.1</v>
      </c>
      <c r="C25">
        <v>10.199999999999999</v>
      </c>
      <c r="D25">
        <v>10.5</v>
      </c>
      <c r="E25">
        <v>10.3</v>
      </c>
      <c r="F25">
        <v>9.6</v>
      </c>
      <c r="G25">
        <v>8.6999999999999993</v>
      </c>
      <c r="H25">
        <v>7.7</v>
      </c>
      <c r="I25">
        <v>6.7</v>
      </c>
      <c r="J25">
        <v>6.2</v>
      </c>
      <c r="K25">
        <v>6</v>
      </c>
      <c r="L25">
        <v>4.9000000000000004</v>
      </c>
      <c r="M25">
        <v>5.7</v>
      </c>
      <c r="N25">
        <v>5.6</v>
      </c>
      <c r="O25">
        <v>5.9</v>
      </c>
      <c r="P25">
        <v>5.2</v>
      </c>
      <c r="Q25">
        <v>4.0999999999999996</v>
      </c>
    </row>
    <row r="26" spans="1:17" ht="15.75" thickBot="1" x14ac:dyDescent="0.3">
      <c r="A26" s="25" t="s">
        <v>25</v>
      </c>
      <c r="B26" s="27" t="s">
        <v>22</v>
      </c>
      <c r="C26" s="27" t="s">
        <v>22</v>
      </c>
      <c r="D26" s="27" t="s">
        <v>22</v>
      </c>
      <c r="E26" s="25">
        <v>28</v>
      </c>
      <c r="F26" s="25">
        <v>31.7</v>
      </c>
      <c r="G26" s="25">
        <v>33.700000000000003</v>
      </c>
      <c r="H26" s="25">
        <v>31</v>
      </c>
      <c r="I26" s="25">
        <v>33.6</v>
      </c>
      <c r="J26" s="25">
        <v>31.3</v>
      </c>
      <c r="K26" s="25">
        <v>22.7</v>
      </c>
      <c r="L26" s="25">
        <v>19.5</v>
      </c>
      <c r="M26" s="25">
        <v>16.600000000000001</v>
      </c>
      <c r="N26" s="25">
        <v>14.8</v>
      </c>
      <c r="O26" s="25">
        <v>15.4</v>
      </c>
      <c r="P26" s="25">
        <v>11.4</v>
      </c>
      <c r="Q26" s="27" t="s">
        <v>22</v>
      </c>
    </row>
    <row r="30" spans="1:17" x14ac:dyDescent="0.25">
      <c r="A30" s="2" t="s">
        <v>75</v>
      </c>
    </row>
    <row r="31" spans="1:17" x14ac:dyDescent="0.25">
      <c r="A31" s="32" t="s">
        <v>77</v>
      </c>
    </row>
    <row r="33" spans="1:17" ht="15.75" thickBot="1" x14ac:dyDescent="0.3">
      <c r="A33" s="25"/>
      <c r="B33" s="25">
        <v>2010</v>
      </c>
      <c r="C33" s="25">
        <v>2011</v>
      </c>
      <c r="D33" s="25">
        <v>2012</v>
      </c>
      <c r="E33" s="25">
        <v>2013</v>
      </c>
      <c r="F33" s="25">
        <v>2014</v>
      </c>
      <c r="G33" s="25">
        <v>2015</v>
      </c>
      <c r="H33" s="25">
        <v>2016</v>
      </c>
      <c r="I33" s="25">
        <v>2017</v>
      </c>
      <c r="J33" s="25">
        <v>2018</v>
      </c>
      <c r="K33" s="25">
        <v>2019</v>
      </c>
      <c r="L33" s="25">
        <v>2020</v>
      </c>
      <c r="M33" s="25">
        <v>2021</v>
      </c>
      <c r="N33" s="25">
        <v>2022</v>
      </c>
      <c r="O33" s="25">
        <v>2023</v>
      </c>
      <c r="P33" s="25">
        <v>2024</v>
      </c>
      <c r="Q33" s="25">
        <v>2025</v>
      </c>
    </row>
    <row r="34" spans="1:17" x14ac:dyDescent="0.25">
      <c r="A34" t="s">
        <v>21</v>
      </c>
      <c r="B34">
        <v>34.799999999999997</v>
      </c>
      <c r="C34">
        <v>36</v>
      </c>
      <c r="D34">
        <v>39.799999999999997</v>
      </c>
      <c r="E34">
        <v>39.200000000000003</v>
      </c>
      <c r="F34">
        <v>39.9</v>
      </c>
      <c r="G34">
        <v>39.1</v>
      </c>
      <c r="H34">
        <v>38.700000000000003</v>
      </c>
      <c r="I34">
        <v>37.5</v>
      </c>
      <c r="J34">
        <v>36.1</v>
      </c>
      <c r="K34">
        <v>35.299999999999997</v>
      </c>
      <c r="L34">
        <v>31.4</v>
      </c>
      <c r="M34">
        <v>34.1</v>
      </c>
      <c r="N34">
        <v>33.1</v>
      </c>
      <c r="O34">
        <v>33.200000000000003</v>
      </c>
      <c r="P34">
        <v>31.1</v>
      </c>
      <c r="Q34" s="26" t="s">
        <v>22</v>
      </c>
    </row>
    <row r="35" spans="1:17" x14ac:dyDescent="0.25">
      <c r="A35" t="s">
        <v>23</v>
      </c>
      <c r="B35">
        <v>43.4</v>
      </c>
      <c r="C35">
        <v>42.8</v>
      </c>
      <c r="D35">
        <v>46.6</v>
      </c>
      <c r="E35">
        <v>48.3</v>
      </c>
      <c r="F35">
        <v>51.1</v>
      </c>
      <c r="G35">
        <v>51.4</v>
      </c>
      <c r="H35">
        <v>42.9</v>
      </c>
      <c r="I35">
        <v>40.9</v>
      </c>
      <c r="J35">
        <v>40.6</v>
      </c>
      <c r="K35">
        <v>39.6</v>
      </c>
      <c r="L35">
        <v>33.299999999999997</v>
      </c>
      <c r="M35">
        <v>34.1</v>
      </c>
      <c r="N35">
        <v>41.2</v>
      </c>
      <c r="O35">
        <v>34.5</v>
      </c>
      <c r="P35">
        <v>27.9</v>
      </c>
      <c r="Q35">
        <v>29.9</v>
      </c>
    </row>
    <row r="36" spans="1:17" x14ac:dyDescent="0.25">
      <c r="A36" t="s">
        <v>24</v>
      </c>
      <c r="B36">
        <v>30.5</v>
      </c>
      <c r="C36">
        <v>35.700000000000003</v>
      </c>
      <c r="D36">
        <v>36.1</v>
      </c>
      <c r="E36">
        <v>33.5</v>
      </c>
      <c r="F36">
        <v>32</v>
      </c>
      <c r="G36">
        <v>30.7</v>
      </c>
      <c r="H36">
        <v>29.6</v>
      </c>
      <c r="I36">
        <v>30.4</v>
      </c>
      <c r="J36">
        <v>28.1</v>
      </c>
      <c r="K36">
        <v>26.3</v>
      </c>
      <c r="L36">
        <v>23.5</v>
      </c>
      <c r="M36">
        <v>27.9</v>
      </c>
      <c r="N36">
        <v>28.9</v>
      </c>
      <c r="O36">
        <v>29.1</v>
      </c>
      <c r="P36">
        <v>26.2</v>
      </c>
      <c r="Q36">
        <v>21.9</v>
      </c>
    </row>
    <row r="37" spans="1:17" ht="15.75" thickBot="1" x14ac:dyDescent="0.3">
      <c r="A37" s="25" t="s">
        <v>25</v>
      </c>
      <c r="B37" s="27" t="s">
        <v>22</v>
      </c>
      <c r="C37" s="27" t="s">
        <v>22</v>
      </c>
      <c r="D37" s="27" t="s">
        <v>22</v>
      </c>
      <c r="E37" s="25">
        <v>68.599999999999994</v>
      </c>
      <c r="F37" s="25">
        <v>78.2</v>
      </c>
      <c r="G37" s="25">
        <v>80.8</v>
      </c>
      <c r="H37" s="25">
        <v>75.099999999999994</v>
      </c>
      <c r="I37" s="25">
        <v>82.7</v>
      </c>
      <c r="J37" s="25">
        <v>80.900000000000006</v>
      </c>
      <c r="K37" s="25">
        <v>63.5</v>
      </c>
      <c r="L37" s="25">
        <v>60.1</v>
      </c>
      <c r="M37" s="25">
        <v>54.1</v>
      </c>
      <c r="N37" s="25">
        <v>50.7</v>
      </c>
      <c r="O37" s="25">
        <v>57</v>
      </c>
      <c r="P37" s="25">
        <v>46.8</v>
      </c>
      <c r="Q37" s="27" t="s">
        <v>22</v>
      </c>
    </row>
    <row r="41" spans="1:17" x14ac:dyDescent="0.25">
      <c r="A41" s="2" t="s">
        <v>75</v>
      </c>
    </row>
    <row r="42" spans="1:17" x14ac:dyDescent="0.25">
      <c r="A42" s="32" t="s">
        <v>78</v>
      </c>
    </row>
    <row r="44" spans="1:17" ht="15.75" thickBot="1" x14ac:dyDescent="0.3">
      <c r="A44" s="25"/>
      <c r="B44" s="25">
        <v>2010</v>
      </c>
      <c r="C44" s="25">
        <v>2011</v>
      </c>
      <c r="D44" s="25">
        <v>2012</v>
      </c>
      <c r="E44" s="25">
        <v>2013</v>
      </c>
      <c r="F44" s="25">
        <v>2014</v>
      </c>
      <c r="G44" s="25">
        <v>2015</v>
      </c>
      <c r="H44" s="25">
        <v>2016</v>
      </c>
      <c r="I44" s="25">
        <v>2017</v>
      </c>
      <c r="J44" s="25">
        <v>2018</v>
      </c>
      <c r="K44" s="25">
        <v>2019</v>
      </c>
      <c r="L44" s="25">
        <v>2020</v>
      </c>
      <c r="M44" s="25">
        <v>2021</v>
      </c>
      <c r="N44" s="25">
        <v>2022</v>
      </c>
      <c r="O44" s="25">
        <v>2023</v>
      </c>
      <c r="P44" s="25">
        <v>2024</v>
      </c>
      <c r="Q44" s="25">
        <v>2025</v>
      </c>
    </row>
    <row r="45" spans="1:17" x14ac:dyDescent="0.25">
      <c r="A45" t="s">
        <v>21</v>
      </c>
      <c r="B45">
        <v>5.0999999999999996</v>
      </c>
      <c r="C45">
        <v>5.5</v>
      </c>
      <c r="D45">
        <v>5.7</v>
      </c>
      <c r="E45">
        <v>6</v>
      </c>
      <c r="F45">
        <v>5.6</v>
      </c>
      <c r="G45">
        <v>5.4</v>
      </c>
      <c r="H45">
        <v>5</v>
      </c>
      <c r="I45">
        <v>4.5</v>
      </c>
      <c r="J45">
        <v>4.2</v>
      </c>
      <c r="K45">
        <v>4.3</v>
      </c>
      <c r="L45">
        <v>3</v>
      </c>
      <c r="M45">
        <v>3.4</v>
      </c>
      <c r="N45">
        <v>3.8</v>
      </c>
      <c r="O45">
        <v>4.0999999999999996</v>
      </c>
      <c r="P45">
        <v>3.8</v>
      </c>
      <c r="Q45" s="26" t="s">
        <v>22</v>
      </c>
    </row>
    <row r="46" spans="1:17" x14ac:dyDescent="0.25">
      <c r="A46" t="s">
        <v>23</v>
      </c>
      <c r="B46">
        <v>10.6</v>
      </c>
      <c r="C46">
        <v>11.1</v>
      </c>
      <c r="D46">
        <v>10.8</v>
      </c>
      <c r="E46">
        <v>11.9</v>
      </c>
      <c r="F46">
        <v>10.7</v>
      </c>
      <c r="G46">
        <v>10.199999999999999</v>
      </c>
      <c r="H46">
        <v>6</v>
      </c>
      <c r="I46">
        <v>4.5999999999999996</v>
      </c>
      <c r="J46">
        <v>4.7</v>
      </c>
      <c r="K46">
        <v>5.4</v>
      </c>
      <c r="L46">
        <v>4.4000000000000004</v>
      </c>
      <c r="M46">
        <v>3.9</v>
      </c>
      <c r="N46">
        <v>4.7</v>
      </c>
      <c r="O46">
        <v>5.6</v>
      </c>
      <c r="P46">
        <v>3.9</v>
      </c>
      <c r="Q46">
        <v>2.9</v>
      </c>
    </row>
    <row r="47" spans="1:17" x14ac:dyDescent="0.25">
      <c r="A47" t="s">
        <v>24</v>
      </c>
      <c r="B47">
        <v>4.5999999999999996</v>
      </c>
      <c r="C47">
        <v>4.7</v>
      </c>
      <c r="D47">
        <v>5.2</v>
      </c>
      <c r="E47">
        <v>5.5</v>
      </c>
      <c r="F47">
        <v>4.8</v>
      </c>
      <c r="G47">
        <v>3.7</v>
      </c>
      <c r="H47">
        <v>2.9</v>
      </c>
      <c r="I47">
        <v>2.2999999999999998</v>
      </c>
      <c r="J47">
        <v>2.1</v>
      </c>
      <c r="K47">
        <v>2.1</v>
      </c>
      <c r="L47">
        <v>1.6</v>
      </c>
      <c r="M47">
        <v>1.9</v>
      </c>
      <c r="N47">
        <v>1.9</v>
      </c>
      <c r="O47">
        <v>2.1</v>
      </c>
      <c r="P47">
        <v>1.8</v>
      </c>
      <c r="Q47">
        <v>1.2</v>
      </c>
    </row>
    <row r="48" spans="1:17" ht="15.75" thickBot="1" x14ac:dyDescent="0.3">
      <c r="A48" s="25" t="s">
        <v>25</v>
      </c>
      <c r="B48" s="27" t="s">
        <v>22</v>
      </c>
      <c r="C48" s="27" t="s">
        <v>22</v>
      </c>
      <c r="D48" s="27" t="s">
        <v>22</v>
      </c>
      <c r="E48" s="25">
        <v>14.5</v>
      </c>
      <c r="F48" s="25">
        <v>16.3</v>
      </c>
      <c r="G48" s="25">
        <v>16.600000000000001</v>
      </c>
      <c r="H48" s="25">
        <v>15.7</v>
      </c>
      <c r="I48" s="25">
        <v>16.600000000000001</v>
      </c>
      <c r="J48" s="25">
        <v>15.5</v>
      </c>
      <c r="K48" s="25">
        <v>10.6</v>
      </c>
      <c r="L48" s="25">
        <v>7.8</v>
      </c>
      <c r="M48" s="25">
        <v>6.4</v>
      </c>
      <c r="N48" s="25">
        <v>5.8</v>
      </c>
      <c r="O48" s="25">
        <v>5</v>
      </c>
      <c r="P48" s="25">
        <v>2.8</v>
      </c>
      <c r="Q48" s="27" t="s">
        <v>22</v>
      </c>
    </row>
    <row r="50" spans="1:9" x14ac:dyDescent="0.25">
      <c r="A50" t="s">
        <v>28</v>
      </c>
    </row>
    <row r="51" spans="1:9" x14ac:dyDescent="0.25">
      <c r="A51" t="s">
        <v>79</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80</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C12"/>
    <mergeCell ref="B13:C13"/>
    <mergeCell ref="B14:C14"/>
    <mergeCell ref="B15:C15"/>
    <mergeCell ref="A64:I67"/>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F7E44"/>
  </sheetPr>
  <dimension ref="A1:L42"/>
  <sheetViews>
    <sheetView workbookViewId="0">
      <selection activeCell="F1" sqref="F1"/>
    </sheetView>
  </sheetViews>
  <sheetFormatPr defaultRowHeight="15" x14ac:dyDescent="0.25"/>
  <cols>
    <col min="1" max="1" width="15.7109375" customWidth="1"/>
  </cols>
  <sheetData>
    <row r="1" spans="1:6" ht="23.25" x14ac:dyDescent="0.35">
      <c r="A1" s="68" t="s">
        <v>700</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738</v>
      </c>
      <c r="C6" s="8"/>
      <c r="D6" s="8"/>
      <c r="E6" s="8"/>
      <c r="F6" s="8"/>
    </row>
    <row r="7" spans="1:6" x14ac:dyDescent="0.25">
      <c r="A7" s="12" t="s">
        <v>4</v>
      </c>
      <c r="B7" s="9" t="s">
        <v>739</v>
      </c>
      <c r="C7" s="9"/>
      <c r="D7" s="9"/>
      <c r="E7" s="9"/>
      <c r="F7" s="9"/>
    </row>
    <row r="8" spans="1:6" x14ac:dyDescent="0.25">
      <c r="A8" s="12" t="s">
        <v>6</v>
      </c>
      <c r="B8" s="10" t="s">
        <v>740</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95</v>
      </c>
      <c r="C13" s="17"/>
    </row>
    <row r="14" spans="1:6" x14ac:dyDescent="0.25">
      <c r="A14" s="12" t="s">
        <v>15</v>
      </c>
      <c r="B14" s="31" t="s">
        <v>39</v>
      </c>
      <c r="C14" s="31"/>
    </row>
    <row r="15" spans="1:6" x14ac:dyDescent="0.25">
      <c r="A15" s="13" t="s">
        <v>17</v>
      </c>
      <c r="B15" s="19" t="s">
        <v>39</v>
      </c>
      <c r="C15" s="19"/>
    </row>
    <row r="19" spans="1:12" x14ac:dyDescent="0.25">
      <c r="A19" s="2" t="s">
        <v>741</v>
      </c>
    </row>
    <row r="20" spans="1:12" x14ac:dyDescent="0.25">
      <c r="A20" s="22" t="s">
        <v>135</v>
      </c>
    </row>
    <row r="22" spans="1:12" ht="15.75" thickBot="1" x14ac:dyDescent="0.3">
      <c r="A22" s="69"/>
      <c r="B22" s="69">
        <v>2014</v>
      </c>
      <c r="C22" s="69">
        <v>2015</v>
      </c>
      <c r="D22" s="69">
        <v>2016</v>
      </c>
      <c r="E22" s="69">
        <v>2017</v>
      </c>
      <c r="F22" s="69">
        <v>2018</v>
      </c>
      <c r="G22" s="69">
        <v>2019</v>
      </c>
      <c r="H22" s="69">
        <v>2020</v>
      </c>
      <c r="I22" s="69">
        <v>2021</v>
      </c>
      <c r="J22" s="69">
        <v>2022</v>
      </c>
      <c r="K22" s="69">
        <v>2023</v>
      </c>
      <c r="L22" s="69">
        <v>2024</v>
      </c>
    </row>
    <row r="23" spans="1:12" x14ac:dyDescent="0.25">
      <c r="A23" t="s">
        <v>21</v>
      </c>
      <c r="B23">
        <v>10163.870000000001</v>
      </c>
      <c r="C23">
        <v>12333.74</v>
      </c>
      <c r="D23">
        <v>14337.95</v>
      </c>
      <c r="E23">
        <v>13906.81</v>
      </c>
      <c r="F23">
        <v>14792.83</v>
      </c>
      <c r="G23">
        <v>16205.77</v>
      </c>
      <c r="H23">
        <v>18103.89</v>
      </c>
      <c r="I23">
        <v>17977.97</v>
      </c>
      <c r="J23">
        <v>21920.86</v>
      </c>
      <c r="K23">
        <v>22849.85</v>
      </c>
      <c r="L23">
        <v>24767.68</v>
      </c>
    </row>
    <row r="24" spans="1:12" x14ac:dyDescent="0.25">
      <c r="A24" t="s">
        <v>23</v>
      </c>
      <c r="B24">
        <v>339.98</v>
      </c>
      <c r="C24">
        <v>425.84</v>
      </c>
      <c r="D24">
        <v>471.89</v>
      </c>
      <c r="E24">
        <v>405.44</v>
      </c>
      <c r="F24">
        <v>577.83000000000004</v>
      </c>
      <c r="G24">
        <v>580.79</v>
      </c>
      <c r="H24">
        <v>1109.7</v>
      </c>
      <c r="I24">
        <v>618.92999999999995</v>
      </c>
      <c r="J24">
        <v>804.44</v>
      </c>
      <c r="K24">
        <v>1407.64</v>
      </c>
      <c r="L24">
        <v>845.29</v>
      </c>
    </row>
    <row r="25" spans="1:12" ht="15.75" thickBot="1" x14ac:dyDescent="0.3">
      <c r="A25" s="69" t="s">
        <v>24</v>
      </c>
      <c r="B25" s="69">
        <v>4.1900000000000004</v>
      </c>
      <c r="C25" s="69">
        <v>5.67</v>
      </c>
      <c r="D25" s="69">
        <v>5.38</v>
      </c>
      <c r="E25" s="69">
        <v>4.29</v>
      </c>
      <c r="F25" s="69">
        <v>49.49</v>
      </c>
      <c r="G25" s="69">
        <v>12.88</v>
      </c>
      <c r="H25" s="69">
        <v>22.49</v>
      </c>
      <c r="I25" s="69">
        <v>8.44</v>
      </c>
      <c r="J25" s="69">
        <v>19.45</v>
      </c>
      <c r="K25" s="69">
        <v>15.09</v>
      </c>
      <c r="L25" s="69">
        <v>9.7899999999999991</v>
      </c>
    </row>
    <row r="27" spans="1:12" x14ac:dyDescent="0.25">
      <c r="A27" t="s">
        <v>726</v>
      </c>
    </row>
    <row r="28" spans="1:12" x14ac:dyDescent="0.25">
      <c r="A28" t="s">
        <v>742</v>
      </c>
    </row>
    <row r="30" spans="1:12" x14ac:dyDescent="0.25">
      <c r="A30" s="28" t="s">
        <v>32</v>
      </c>
    </row>
    <row r="31" spans="1:12" x14ac:dyDescent="0.25">
      <c r="A31" t="s">
        <v>33</v>
      </c>
    </row>
    <row r="36" spans="1:9" x14ac:dyDescent="0.25">
      <c r="A36" s="29" t="s">
        <v>34</v>
      </c>
    </row>
    <row r="37" spans="1:9" x14ac:dyDescent="0.25">
      <c r="A37" s="30" t="s">
        <v>743</v>
      </c>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sheetData>
  <mergeCells count="11">
    <mergeCell ref="A12:C12"/>
    <mergeCell ref="B13:C13"/>
    <mergeCell ref="B14:C14"/>
    <mergeCell ref="B15:C15"/>
    <mergeCell ref="A37:I42"/>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F7E44"/>
  </sheetPr>
  <dimension ref="A1:L39"/>
  <sheetViews>
    <sheetView workbookViewId="0">
      <selection activeCell="F1" sqref="F1"/>
    </sheetView>
  </sheetViews>
  <sheetFormatPr defaultRowHeight="15" x14ac:dyDescent="0.25"/>
  <cols>
    <col min="1" max="1" width="15.7109375" customWidth="1"/>
  </cols>
  <sheetData>
    <row r="1" spans="1:5" ht="23.25" x14ac:dyDescent="0.35">
      <c r="A1" s="68" t="s">
        <v>700</v>
      </c>
    </row>
    <row r="2" spans="1:5" x14ac:dyDescent="0.25">
      <c r="A2" s="4" t="str">
        <f>HYPERLINK("#CONTENTS!A1", "CONTENTS")</f>
        <v>CONTENTS</v>
      </c>
    </row>
    <row r="5" spans="1:5" x14ac:dyDescent="0.25">
      <c r="A5" s="5" t="s">
        <v>1</v>
      </c>
      <c r="B5" s="6"/>
      <c r="C5" s="6"/>
      <c r="D5" s="6"/>
      <c r="E5" s="7"/>
    </row>
    <row r="6" spans="1:5" ht="30" customHeight="1" x14ac:dyDescent="0.25">
      <c r="A6" s="11" t="s">
        <v>2</v>
      </c>
      <c r="B6" s="8" t="s">
        <v>744</v>
      </c>
      <c r="C6" s="8"/>
      <c r="D6" s="8"/>
      <c r="E6" s="8"/>
    </row>
    <row r="7" spans="1:5" x14ac:dyDescent="0.25">
      <c r="A7" s="12" t="s">
        <v>4</v>
      </c>
      <c r="B7" s="9" t="s">
        <v>745</v>
      </c>
      <c r="C7" s="9"/>
      <c r="D7" s="9"/>
      <c r="E7" s="9"/>
    </row>
    <row r="8" spans="1:5" x14ac:dyDescent="0.25">
      <c r="A8" s="12" t="s">
        <v>6</v>
      </c>
      <c r="B8" s="10" t="s">
        <v>746</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2" x14ac:dyDescent="0.25">
      <c r="A19" s="2" t="s">
        <v>747</v>
      </c>
    </row>
    <row r="20" spans="1:12" x14ac:dyDescent="0.25">
      <c r="A20" s="22" t="s">
        <v>748</v>
      </c>
    </row>
    <row r="22" spans="1:12" ht="15.75" thickBot="1" x14ac:dyDescent="0.3">
      <c r="A22" s="69"/>
      <c r="B22" s="69">
        <v>2014</v>
      </c>
      <c r="C22" s="69">
        <v>2015</v>
      </c>
      <c r="D22" s="69">
        <v>2016</v>
      </c>
      <c r="E22" s="69">
        <v>2017</v>
      </c>
      <c r="F22" s="69">
        <v>2018</v>
      </c>
      <c r="G22" s="69">
        <v>2019</v>
      </c>
      <c r="H22" s="69">
        <v>2020</v>
      </c>
      <c r="I22" s="69">
        <v>2021</v>
      </c>
      <c r="J22" s="69">
        <v>2022</v>
      </c>
      <c r="K22" s="69">
        <v>2023</v>
      </c>
      <c r="L22" s="69">
        <v>2024</v>
      </c>
    </row>
    <row r="23" spans="1:12" x14ac:dyDescent="0.25">
      <c r="A23" t="s">
        <v>749</v>
      </c>
      <c r="B23">
        <v>7.0000000000000007E-2</v>
      </c>
      <c r="C23">
        <v>0.31</v>
      </c>
      <c r="D23">
        <v>0.6</v>
      </c>
      <c r="E23">
        <v>1.57</v>
      </c>
      <c r="F23">
        <v>2.98</v>
      </c>
      <c r="G23">
        <v>2.4300000000000002</v>
      </c>
      <c r="H23">
        <v>3.78</v>
      </c>
      <c r="I23">
        <v>4.8499999999999996</v>
      </c>
      <c r="J23">
        <v>7.15</v>
      </c>
      <c r="K23">
        <v>5.28</v>
      </c>
      <c r="L23">
        <v>6.94</v>
      </c>
    </row>
    <row r="24" spans="1:12" x14ac:dyDescent="0.25">
      <c r="A24" t="s">
        <v>750</v>
      </c>
      <c r="B24">
        <v>0.24</v>
      </c>
      <c r="C24">
        <v>1.05</v>
      </c>
      <c r="D24">
        <v>2.0699999999999998</v>
      </c>
      <c r="E24">
        <v>4.53</v>
      </c>
      <c r="F24">
        <v>2.12</v>
      </c>
      <c r="G24">
        <v>4.96</v>
      </c>
      <c r="H24">
        <v>5.6</v>
      </c>
      <c r="I24">
        <v>11.98</v>
      </c>
      <c r="J24">
        <v>10.57</v>
      </c>
      <c r="K24">
        <v>10.039999999999999</v>
      </c>
      <c r="L24">
        <v>12.75</v>
      </c>
    </row>
    <row r="25" spans="1:12" ht="15.75" thickBot="1" x14ac:dyDescent="0.3">
      <c r="A25" s="69" t="s">
        <v>751</v>
      </c>
      <c r="B25" s="69">
        <v>0.01</v>
      </c>
      <c r="C25" s="69">
        <v>0.06</v>
      </c>
      <c r="D25" s="69">
        <v>0.05</v>
      </c>
      <c r="E25" s="69">
        <v>0.42</v>
      </c>
      <c r="F25" s="69">
        <v>3.49</v>
      </c>
      <c r="G25" s="69">
        <v>1.19</v>
      </c>
      <c r="H25" s="69">
        <v>3.25</v>
      </c>
      <c r="I25" s="69">
        <v>3.19</v>
      </c>
      <c r="J25" s="69">
        <v>6.07</v>
      </c>
      <c r="K25" s="69">
        <v>3.26</v>
      </c>
      <c r="L25" s="69">
        <v>4.21</v>
      </c>
    </row>
    <row r="27" spans="1:12" x14ac:dyDescent="0.25">
      <c r="A27" t="s">
        <v>137</v>
      </c>
    </row>
    <row r="28" spans="1:12" x14ac:dyDescent="0.25">
      <c r="A28" t="s">
        <v>752</v>
      </c>
    </row>
    <row r="33" spans="1:9" x14ac:dyDescent="0.25">
      <c r="A33" s="29" t="s">
        <v>34</v>
      </c>
    </row>
    <row r="34" spans="1:9" x14ac:dyDescent="0.25">
      <c r="A34" s="30" t="s">
        <v>753</v>
      </c>
      <c r="B34" s="16"/>
      <c r="C34" s="16"/>
      <c r="D34" s="16"/>
      <c r="E34" s="16"/>
      <c r="F34" s="16"/>
      <c r="G34" s="16"/>
      <c r="H34" s="16"/>
      <c r="I34" s="16"/>
    </row>
    <row r="35" spans="1:9" x14ac:dyDescent="0.25">
      <c r="A35" s="16"/>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sheetData>
  <mergeCells count="11">
    <mergeCell ref="A12:C12"/>
    <mergeCell ref="B13:C13"/>
    <mergeCell ref="B14:C14"/>
    <mergeCell ref="B15:C15"/>
    <mergeCell ref="A34:I3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A97D9"/>
  </sheetPr>
  <dimension ref="A1:I54"/>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ht="30" customHeight="1" x14ac:dyDescent="0.25">
      <c r="A6" s="11" t="s">
        <v>2</v>
      </c>
      <c r="B6" s="8" t="s">
        <v>755</v>
      </c>
      <c r="C6" s="8"/>
      <c r="D6" s="8"/>
      <c r="E6" s="8"/>
    </row>
    <row r="7" spans="1:5" x14ac:dyDescent="0.25">
      <c r="A7" s="12" t="s">
        <v>4</v>
      </c>
      <c r="B7" s="9" t="s">
        <v>756</v>
      </c>
      <c r="C7" s="9"/>
      <c r="D7" s="9"/>
      <c r="E7" s="9"/>
    </row>
    <row r="8" spans="1:5" x14ac:dyDescent="0.25">
      <c r="A8" s="12" t="s">
        <v>6</v>
      </c>
      <c r="B8" s="10" t="s">
        <v>757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95</v>
      </c>
      <c r="C13" s="17"/>
      <c r="D13" s="17"/>
    </row>
    <row r="14" spans="1:5" x14ac:dyDescent="0.25">
      <c r="A14" s="12" t="s">
        <v>15</v>
      </c>
      <c r="B14" s="9" t="s">
        <v>758</v>
      </c>
      <c r="C14" s="9"/>
      <c r="D14" s="9"/>
    </row>
    <row r="15" spans="1:5" x14ac:dyDescent="0.25">
      <c r="A15" s="13" t="s">
        <v>17</v>
      </c>
      <c r="B15" s="19" t="s">
        <v>18</v>
      </c>
      <c r="C15" s="19"/>
      <c r="D15" s="19"/>
    </row>
    <row r="19" spans="1:7" x14ac:dyDescent="0.25">
      <c r="A19" s="2" t="s">
        <v>759</v>
      </c>
    </row>
    <row r="20" spans="1:7" x14ac:dyDescent="0.25">
      <c r="A20" s="22" t="s">
        <v>760</v>
      </c>
    </row>
    <row r="22" spans="1:7" ht="15.75" thickBot="1" x14ac:dyDescent="0.3">
      <c r="A22" s="71"/>
      <c r="B22" s="71">
        <v>2012</v>
      </c>
      <c r="C22" s="71">
        <v>2016</v>
      </c>
      <c r="D22" s="71">
        <v>2019</v>
      </c>
      <c r="E22" s="71">
        <v>2021</v>
      </c>
      <c r="F22" s="71">
        <v>2022</v>
      </c>
      <c r="G22" s="71">
        <v>2023</v>
      </c>
    </row>
    <row r="23" spans="1:7" x14ac:dyDescent="0.25">
      <c r="A23" t="s">
        <v>21</v>
      </c>
      <c r="B23">
        <v>4.2</v>
      </c>
      <c r="C23">
        <v>7.4</v>
      </c>
      <c r="D23">
        <v>10.9</v>
      </c>
      <c r="E23">
        <v>12.1</v>
      </c>
      <c r="F23">
        <v>12.3</v>
      </c>
      <c r="G23">
        <v>13.7</v>
      </c>
    </row>
    <row r="24" spans="1:7" x14ac:dyDescent="0.25">
      <c r="A24" t="s">
        <v>23</v>
      </c>
      <c r="B24">
        <v>20.100000000000001</v>
      </c>
      <c r="C24">
        <v>25.6</v>
      </c>
      <c r="D24">
        <v>25.6</v>
      </c>
      <c r="E24">
        <v>26.1</v>
      </c>
      <c r="F24">
        <v>26.8</v>
      </c>
      <c r="G24">
        <v>31.6</v>
      </c>
    </row>
    <row r="25" spans="1:7" ht="15.75" thickBot="1" x14ac:dyDescent="0.3">
      <c r="A25" s="71" t="s">
        <v>24</v>
      </c>
      <c r="B25" s="71">
        <v>21.8</v>
      </c>
      <c r="C25" s="71">
        <v>21.8</v>
      </c>
      <c r="D25" s="71">
        <v>21.8</v>
      </c>
      <c r="E25" s="71">
        <v>21.9</v>
      </c>
      <c r="F25" s="71">
        <v>21.9</v>
      </c>
      <c r="G25" s="71">
        <v>22</v>
      </c>
    </row>
    <row r="29" spans="1:7" x14ac:dyDescent="0.25">
      <c r="A29" s="2" t="s">
        <v>761</v>
      </c>
    </row>
    <row r="30" spans="1:7" x14ac:dyDescent="0.25">
      <c r="A30" s="22" t="s">
        <v>760</v>
      </c>
    </row>
    <row r="32" spans="1:7" ht="15.75" thickBot="1" x14ac:dyDescent="0.3">
      <c r="A32" s="71"/>
      <c r="B32" s="71">
        <v>2012</v>
      </c>
      <c r="C32" s="71">
        <v>2016</v>
      </c>
      <c r="D32" s="71">
        <v>2019</v>
      </c>
      <c r="E32" s="71">
        <v>2021</v>
      </c>
      <c r="F32" s="71">
        <v>2022</v>
      </c>
      <c r="G32" s="71">
        <v>2023</v>
      </c>
    </row>
    <row r="33" spans="1:9" x14ac:dyDescent="0.25">
      <c r="A33" t="s">
        <v>21</v>
      </c>
      <c r="B33">
        <v>216972</v>
      </c>
      <c r="C33">
        <v>386069</v>
      </c>
      <c r="D33">
        <v>552008</v>
      </c>
      <c r="E33">
        <v>612094</v>
      </c>
      <c r="F33">
        <v>628749</v>
      </c>
      <c r="G33">
        <v>689211</v>
      </c>
    </row>
    <row r="34" spans="1:9" x14ac:dyDescent="0.25">
      <c r="A34" t="s">
        <v>23</v>
      </c>
      <c r="B34">
        <v>11829</v>
      </c>
      <c r="C34">
        <v>15085</v>
      </c>
      <c r="D34">
        <v>15082</v>
      </c>
      <c r="E34">
        <v>16451</v>
      </c>
      <c r="F34">
        <v>16704</v>
      </c>
      <c r="G34">
        <v>19702</v>
      </c>
    </row>
    <row r="35" spans="1:9" ht="15.75" thickBot="1" x14ac:dyDescent="0.3">
      <c r="A35" s="71" t="s">
        <v>24</v>
      </c>
      <c r="B35" s="71">
        <v>7235</v>
      </c>
      <c r="C35" s="71">
        <v>7238</v>
      </c>
      <c r="D35" s="71">
        <v>7238</v>
      </c>
      <c r="E35" s="71">
        <v>7247</v>
      </c>
      <c r="F35" s="71">
        <v>7249</v>
      </c>
      <c r="G35" s="71">
        <v>7288</v>
      </c>
    </row>
    <row r="37" spans="1:9" x14ac:dyDescent="0.25">
      <c r="A37" t="s">
        <v>762</v>
      </c>
    </row>
    <row r="38" spans="1:9" x14ac:dyDescent="0.25">
      <c r="A38" t="s">
        <v>763</v>
      </c>
    </row>
    <row r="40" spans="1:9" x14ac:dyDescent="0.25">
      <c r="A40" s="28" t="s">
        <v>32</v>
      </c>
    </row>
    <row r="41" spans="1:9" x14ac:dyDescent="0.25">
      <c r="A41" t="s">
        <v>33</v>
      </c>
    </row>
    <row r="46" spans="1:9" x14ac:dyDescent="0.25">
      <c r="A46" s="29" t="s">
        <v>34</v>
      </c>
    </row>
    <row r="47" spans="1:9" x14ac:dyDescent="0.25">
      <c r="A47" s="30" t="s">
        <v>764</v>
      </c>
      <c r="B47" s="16"/>
      <c r="C47" s="16"/>
      <c r="D47" s="16"/>
      <c r="E47" s="16"/>
      <c r="F47" s="16"/>
      <c r="G47" s="16"/>
      <c r="H47" s="16"/>
      <c r="I47" s="16"/>
    </row>
    <row r="48" spans="1:9"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sheetData>
  <mergeCells count="11">
    <mergeCell ref="A12:D12"/>
    <mergeCell ref="B13:D13"/>
    <mergeCell ref="B14:D14"/>
    <mergeCell ref="B15:D15"/>
    <mergeCell ref="A47:I5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A97D9"/>
  </sheetPr>
  <dimension ref="A1:O59"/>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ht="30" customHeight="1" x14ac:dyDescent="0.25">
      <c r="A6" s="11" t="s">
        <v>2</v>
      </c>
      <c r="B6" s="8" t="s">
        <v>765</v>
      </c>
      <c r="C6" s="8"/>
      <c r="D6" s="8"/>
      <c r="E6" s="8"/>
    </row>
    <row r="7" spans="1:5" x14ac:dyDescent="0.25">
      <c r="A7" s="12" t="s">
        <v>4</v>
      </c>
      <c r="B7" s="9" t="s">
        <v>766</v>
      </c>
      <c r="C7" s="9"/>
      <c r="D7" s="9"/>
      <c r="E7" s="9"/>
    </row>
    <row r="8" spans="1:5" x14ac:dyDescent="0.25">
      <c r="A8" s="12" t="s">
        <v>6</v>
      </c>
      <c r="B8" s="10" t="s">
        <v>767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5" x14ac:dyDescent="0.25">
      <c r="A19" s="2" t="s">
        <v>768</v>
      </c>
    </row>
    <row r="20" spans="1:15" x14ac:dyDescent="0.25">
      <c r="A20" s="22" t="s">
        <v>769</v>
      </c>
    </row>
    <row r="22" spans="1:15" ht="15.75" thickBot="1" x14ac:dyDescent="0.3">
      <c r="A22" s="60"/>
      <c r="B22" s="60">
        <v>2010</v>
      </c>
      <c r="C22" s="60">
        <v>2011</v>
      </c>
      <c r="D22" s="60">
        <v>2012</v>
      </c>
      <c r="E22" s="60">
        <v>2013</v>
      </c>
      <c r="F22" s="60">
        <v>2014</v>
      </c>
      <c r="G22" s="60">
        <v>2015</v>
      </c>
      <c r="H22" s="60">
        <v>2016</v>
      </c>
      <c r="I22" s="60">
        <v>2017</v>
      </c>
      <c r="J22" s="60">
        <v>2018</v>
      </c>
      <c r="K22" s="60">
        <v>2019</v>
      </c>
      <c r="L22" s="60">
        <v>2020</v>
      </c>
      <c r="M22" s="60">
        <v>2021</v>
      </c>
      <c r="N22" s="60">
        <v>2022</v>
      </c>
      <c r="O22" s="60">
        <v>2023</v>
      </c>
    </row>
    <row r="23" spans="1:15" ht="15.75" thickBot="1" x14ac:dyDescent="0.3">
      <c r="A23" s="72" t="s">
        <v>770</v>
      </c>
      <c r="B23" s="72">
        <v>69</v>
      </c>
      <c r="C23" s="72">
        <v>72</v>
      </c>
      <c r="D23" s="72">
        <v>73</v>
      </c>
      <c r="E23" s="72">
        <v>73</v>
      </c>
      <c r="F23" s="72">
        <v>74</v>
      </c>
      <c r="G23" s="72">
        <v>77</v>
      </c>
      <c r="H23" s="72">
        <v>78</v>
      </c>
      <c r="I23" s="72">
        <v>78</v>
      </c>
      <c r="J23" s="72">
        <v>78</v>
      </c>
      <c r="K23" s="72">
        <v>75</v>
      </c>
      <c r="L23" s="72">
        <v>75</v>
      </c>
      <c r="M23" s="72">
        <v>78</v>
      </c>
      <c r="N23" s="72">
        <v>81</v>
      </c>
      <c r="O23" s="73" t="s">
        <v>22</v>
      </c>
    </row>
    <row r="27" spans="1:15" x14ac:dyDescent="0.25">
      <c r="A27" s="2" t="s">
        <v>768</v>
      </c>
    </row>
    <row r="28" spans="1:15" x14ac:dyDescent="0.25">
      <c r="A28" s="22" t="s">
        <v>771</v>
      </c>
    </row>
    <row r="30" spans="1:15" ht="15.75" thickBot="1" x14ac:dyDescent="0.3">
      <c r="A30" s="60"/>
      <c r="B30" s="60">
        <v>2010</v>
      </c>
      <c r="C30" s="60">
        <v>2011</v>
      </c>
      <c r="D30" s="60">
        <v>2012</v>
      </c>
      <c r="E30" s="60">
        <v>2013</v>
      </c>
      <c r="F30" s="60">
        <v>2014</v>
      </c>
      <c r="G30" s="60">
        <v>2015</v>
      </c>
      <c r="H30" s="60">
        <v>2016</v>
      </c>
      <c r="I30" s="60">
        <v>2017</v>
      </c>
      <c r="J30" s="60">
        <v>2018</v>
      </c>
      <c r="K30" s="60">
        <v>2019</v>
      </c>
      <c r="L30" s="60">
        <v>2020</v>
      </c>
      <c r="M30" s="60">
        <v>2021</v>
      </c>
      <c r="N30" s="60">
        <v>2022</v>
      </c>
      <c r="O30" s="60">
        <v>2023</v>
      </c>
    </row>
    <row r="31" spans="1:15" ht="15.75" thickBot="1" x14ac:dyDescent="0.3">
      <c r="A31" s="72" t="s">
        <v>770</v>
      </c>
      <c r="B31" s="72">
        <v>111</v>
      </c>
      <c r="C31" s="72">
        <v>123</v>
      </c>
      <c r="D31" s="72">
        <v>121</v>
      </c>
      <c r="E31" s="72">
        <v>119</v>
      </c>
      <c r="F31" s="72">
        <v>123</v>
      </c>
      <c r="G31" s="72">
        <v>128</v>
      </c>
      <c r="H31" s="72">
        <v>132</v>
      </c>
      <c r="I31" s="72">
        <v>129</v>
      </c>
      <c r="J31" s="72">
        <v>126</v>
      </c>
      <c r="K31" s="72">
        <v>121</v>
      </c>
      <c r="L31" s="72">
        <v>125</v>
      </c>
      <c r="M31" s="72">
        <v>131</v>
      </c>
      <c r="N31" s="72">
        <v>131</v>
      </c>
      <c r="O31" s="72">
        <v>137</v>
      </c>
    </row>
    <row r="35" spans="1:15" x14ac:dyDescent="0.25">
      <c r="A35" s="2" t="s">
        <v>768</v>
      </c>
    </row>
    <row r="36" spans="1:15" x14ac:dyDescent="0.25">
      <c r="A36" s="22" t="s">
        <v>772</v>
      </c>
    </row>
    <row r="38" spans="1:15" ht="15.75" thickBot="1" x14ac:dyDescent="0.3">
      <c r="A38" s="60"/>
      <c r="B38" s="60">
        <v>2010</v>
      </c>
      <c r="C38" s="60">
        <v>2011</v>
      </c>
      <c r="D38" s="60">
        <v>2012</v>
      </c>
      <c r="E38" s="60">
        <v>2013</v>
      </c>
      <c r="F38" s="60">
        <v>2014</v>
      </c>
      <c r="G38" s="60">
        <v>2015</v>
      </c>
      <c r="H38" s="60">
        <v>2016</v>
      </c>
      <c r="I38" s="60">
        <v>2017</v>
      </c>
      <c r="J38" s="60">
        <v>2018</v>
      </c>
      <c r="K38" s="60">
        <v>2019</v>
      </c>
      <c r="L38" s="60">
        <v>2020</v>
      </c>
      <c r="M38" s="60">
        <v>2021</v>
      </c>
      <c r="N38" s="60">
        <v>2022</v>
      </c>
      <c r="O38" s="60">
        <v>2023</v>
      </c>
    </row>
    <row r="39" spans="1:15" ht="15.75" thickBot="1" x14ac:dyDescent="0.3">
      <c r="A39" s="72" t="s">
        <v>770</v>
      </c>
      <c r="B39" s="72">
        <v>72</v>
      </c>
      <c r="C39" s="72">
        <v>71</v>
      </c>
      <c r="D39" s="72">
        <v>73</v>
      </c>
      <c r="E39" s="72">
        <v>74</v>
      </c>
      <c r="F39" s="72">
        <v>74</v>
      </c>
      <c r="G39" s="72">
        <v>81</v>
      </c>
      <c r="H39" s="72">
        <v>81</v>
      </c>
      <c r="I39" s="72">
        <v>83</v>
      </c>
      <c r="J39" s="72">
        <v>83</v>
      </c>
      <c r="K39" s="72">
        <v>81</v>
      </c>
      <c r="L39" s="72">
        <v>79</v>
      </c>
      <c r="M39" s="72">
        <v>82</v>
      </c>
      <c r="N39" s="72">
        <v>87</v>
      </c>
      <c r="O39" s="73" t="s">
        <v>22</v>
      </c>
    </row>
    <row r="41" spans="1:15" x14ac:dyDescent="0.25">
      <c r="A41" t="s">
        <v>671</v>
      </c>
    </row>
    <row r="42" spans="1:15" x14ac:dyDescent="0.25">
      <c r="A42" t="s">
        <v>773</v>
      </c>
    </row>
    <row r="44" spans="1:15" x14ac:dyDescent="0.25">
      <c r="A44" s="28" t="s">
        <v>30</v>
      </c>
    </row>
    <row r="45" spans="1:15" x14ac:dyDescent="0.25">
      <c r="A45" t="s">
        <v>31</v>
      </c>
    </row>
    <row r="47" spans="1:15" x14ac:dyDescent="0.25">
      <c r="A47" s="28" t="s">
        <v>32</v>
      </c>
    </row>
    <row r="48" spans="1:15" x14ac:dyDescent="0.25">
      <c r="A48" t="s">
        <v>33</v>
      </c>
    </row>
    <row r="53" spans="1:9" x14ac:dyDescent="0.25">
      <c r="A53" s="29" t="s">
        <v>34</v>
      </c>
    </row>
    <row r="54" spans="1:9" x14ac:dyDescent="0.25">
      <c r="A54" s="30" t="s">
        <v>774</v>
      </c>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sheetData>
  <mergeCells count="11">
    <mergeCell ref="A12:C12"/>
    <mergeCell ref="B13:C13"/>
    <mergeCell ref="B14:C14"/>
    <mergeCell ref="B15:C15"/>
    <mergeCell ref="A54:I5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97D9"/>
  </sheetPr>
  <dimension ref="A1:O46"/>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ht="30" customHeight="1" x14ac:dyDescent="0.25">
      <c r="A6" s="11" t="s">
        <v>2</v>
      </c>
      <c r="B6" s="8" t="s">
        <v>775</v>
      </c>
      <c r="C6" s="8"/>
      <c r="D6" s="8"/>
      <c r="E6" s="8"/>
    </row>
    <row r="7" spans="1:5" x14ac:dyDescent="0.25">
      <c r="A7" s="12" t="s">
        <v>4</v>
      </c>
      <c r="B7" s="9" t="s">
        <v>776</v>
      </c>
      <c r="C7" s="9"/>
      <c r="D7" s="9"/>
      <c r="E7" s="9"/>
    </row>
    <row r="8" spans="1:5" x14ac:dyDescent="0.25">
      <c r="A8" s="12" t="s">
        <v>6</v>
      </c>
      <c r="B8" s="10" t="s">
        <v>777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778</v>
      </c>
    </row>
    <row r="20" spans="1:15" x14ac:dyDescent="0.25">
      <c r="A20" s="22" t="s">
        <v>779</v>
      </c>
    </row>
    <row r="22" spans="1:15" ht="15.75" thickBot="1" x14ac:dyDescent="0.3">
      <c r="A22" s="71"/>
      <c r="B22" s="71">
        <v>2010</v>
      </c>
      <c r="C22" s="71">
        <v>2011</v>
      </c>
      <c r="D22" s="71">
        <v>2012</v>
      </c>
      <c r="E22" s="71">
        <v>2013</v>
      </c>
      <c r="F22" s="71">
        <v>2014</v>
      </c>
      <c r="G22" s="71">
        <v>2015</v>
      </c>
      <c r="H22" s="71">
        <v>2016</v>
      </c>
      <c r="I22" s="71">
        <v>2017</v>
      </c>
      <c r="J22" s="71">
        <v>2018</v>
      </c>
      <c r="K22" s="71">
        <v>2019</v>
      </c>
      <c r="L22" s="71">
        <v>2020</v>
      </c>
      <c r="M22" s="71">
        <v>2021</v>
      </c>
      <c r="N22" s="71">
        <v>2022</v>
      </c>
      <c r="O22" s="71">
        <v>2023</v>
      </c>
    </row>
    <row r="23" spans="1:15" x14ac:dyDescent="0.25">
      <c r="A23" t="s">
        <v>780</v>
      </c>
      <c r="B23">
        <v>1.35</v>
      </c>
      <c r="C23">
        <v>1.27</v>
      </c>
      <c r="D23">
        <v>1.26</v>
      </c>
      <c r="E23">
        <v>1.19</v>
      </c>
      <c r="F23">
        <v>1.1499999999999999</v>
      </c>
      <c r="G23">
        <v>1.1499999999999999</v>
      </c>
      <c r="H23">
        <v>1.1200000000000001</v>
      </c>
      <c r="I23">
        <v>1.1100000000000001</v>
      </c>
      <c r="J23">
        <v>1.1299999999999999</v>
      </c>
      <c r="K23">
        <v>1.1399999999999999</v>
      </c>
      <c r="L23">
        <v>0.99</v>
      </c>
      <c r="M23">
        <v>0.9</v>
      </c>
      <c r="N23">
        <v>0.76</v>
      </c>
      <c r="O23" s="26" t="s">
        <v>22</v>
      </c>
    </row>
    <row r="24" spans="1:15" x14ac:dyDescent="0.25">
      <c r="A24" t="s">
        <v>781</v>
      </c>
      <c r="B24">
        <v>1.1100000000000001</v>
      </c>
      <c r="C24">
        <v>0.96</v>
      </c>
      <c r="D24">
        <v>0.96</v>
      </c>
      <c r="E24">
        <v>0.88</v>
      </c>
      <c r="F24">
        <v>0.86</v>
      </c>
      <c r="G24">
        <v>0.84</v>
      </c>
      <c r="H24">
        <v>0.83</v>
      </c>
      <c r="I24">
        <v>0.83</v>
      </c>
      <c r="J24">
        <v>0.85</v>
      </c>
      <c r="K24">
        <v>0.85</v>
      </c>
      <c r="L24">
        <v>0.76</v>
      </c>
      <c r="M24">
        <v>0.71</v>
      </c>
      <c r="N24">
        <v>0.6</v>
      </c>
      <c r="O24">
        <v>0.59</v>
      </c>
    </row>
    <row r="25" spans="1:15" ht="15.75" thickBot="1" x14ac:dyDescent="0.3">
      <c r="A25" s="71" t="s">
        <v>782</v>
      </c>
      <c r="B25" s="71">
        <v>1.66</v>
      </c>
      <c r="C25" s="71">
        <v>1.68</v>
      </c>
      <c r="D25" s="71">
        <v>1.65</v>
      </c>
      <c r="E25" s="71">
        <v>1.6</v>
      </c>
      <c r="F25" s="71">
        <v>1.53</v>
      </c>
      <c r="G25" s="71">
        <v>1.56</v>
      </c>
      <c r="H25" s="71">
        <v>1.5</v>
      </c>
      <c r="I25" s="71">
        <v>1.46</v>
      </c>
      <c r="J25" s="71">
        <v>1.49</v>
      </c>
      <c r="K25" s="71">
        <v>1.52</v>
      </c>
      <c r="L25" s="71">
        <v>1.29</v>
      </c>
      <c r="M25" s="71">
        <v>1.1299999999999999</v>
      </c>
      <c r="N25" s="71">
        <v>0.94</v>
      </c>
      <c r="O25" s="74" t="s">
        <v>22</v>
      </c>
    </row>
    <row r="27" spans="1:15" x14ac:dyDescent="0.25">
      <c r="A27" t="s">
        <v>671</v>
      </c>
    </row>
    <row r="28" spans="1:15" x14ac:dyDescent="0.25">
      <c r="A28" t="s">
        <v>783</v>
      </c>
    </row>
    <row r="30" spans="1:15" x14ac:dyDescent="0.25">
      <c r="A30" s="28" t="s">
        <v>30</v>
      </c>
    </row>
    <row r="31" spans="1:15" x14ac:dyDescent="0.25">
      <c r="A31" t="s">
        <v>31</v>
      </c>
    </row>
    <row r="36" spans="1:9" x14ac:dyDescent="0.25">
      <c r="A36" s="29" t="s">
        <v>34</v>
      </c>
    </row>
    <row r="37" spans="1:9" x14ac:dyDescent="0.25">
      <c r="A37" s="30" t="s">
        <v>784</v>
      </c>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row r="43" spans="1:9" x14ac:dyDescent="0.25">
      <c r="A43" s="16"/>
      <c r="B43" s="16"/>
      <c r="C43" s="16"/>
      <c r="D43" s="16"/>
      <c r="E43" s="16"/>
      <c r="F43" s="16"/>
      <c r="G43" s="16"/>
      <c r="H43" s="16"/>
      <c r="I43" s="16"/>
    </row>
    <row r="44" spans="1:9" x14ac:dyDescent="0.25">
      <c r="A44" s="16"/>
      <c r="B44" s="16"/>
      <c r="C44" s="16"/>
      <c r="D44" s="16"/>
      <c r="E44" s="16"/>
      <c r="F44" s="16"/>
      <c r="G44" s="16"/>
      <c r="H44" s="16"/>
      <c r="I44" s="16"/>
    </row>
    <row r="45" spans="1:9" x14ac:dyDescent="0.25">
      <c r="A45" s="16"/>
      <c r="B45" s="16"/>
      <c r="C45" s="16"/>
      <c r="D45" s="16"/>
      <c r="E45" s="16"/>
      <c r="F45" s="16"/>
      <c r="G45" s="16"/>
      <c r="H45" s="16"/>
      <c r="I45" s="16"/>
    </row>
    <row r="46" spans="1:9" x14ac:dyDescent="0.25">
      <c r="A46" s="16"/>
      <c r="B46" s="16"/>
      <c r="C46" s="16"/>
      <c r="D46" s="16"/>
      <c r="E46" s="16"/>
      <c r="F46" s="16"/>
      <c r="G46" s="16"/>
      <c r="H46" s="16"/>
      <c r="I46" s="16"/>
    </row>
  </sheetData>
  <mergeCells count="11">
    <mergeCell ref="A12:C12"/>
    <mergeCell ref="B13:C13"/>
    <mergeCell ref="B14:C14"/>
    <mergeCell ref="B15:C15"/>
    <mergeCell ref="A37:I46"/>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97D9"/>
  </sheetPr>
  <dimension ref="A1:O100"/>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ht="30" customHeight="1" x14ac:dyDescent="0.25">
      <c r="A6" s="11" t="s">
        <v>2</v>
      </c>
      <c r="B6" s="8" t="s">
        <v>785</v>
      </c>
      <c r="C6" s="8"/>
      <c r="D6" s="8"/>
      <c r="E6" s="8"/>
    </row>
    <row r="7" spans="1:5" x14ac:dyDescent="0.25">
      <c r="A7" s="12" t="s">
        <v>4</v>
      </c>
      <c r="B7" s="9" t="s">
        <v>786</v>
      </c>
      <c r="C7" s="9"/>
      <c r="D7" s="9"/>
      <c r="E7" s="9"/>
    </row>
    <row r="8" spans="1:5" x14ac:dyDescent="0.25">
      <c r="A8" s="12" t="s">
        <v>6</v>
      </c>
      <c r="B8" s="10" t="s">
        <v>787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5" x14ac:dyDescent="0.25">
      <c r="A19" s="2" t="s">
        <v>788</v>
      </c>
    </row>
    <row r="20" spans="1:15" x14ac:dyDescent="0.25">
      <c r="A20" s="22" t="s">
        <v>789</v>
      </c>
    </row>
    <row r="22" spans="1:15" ht="15.75" thickBot="1" x14ac:dyDescent="0.3">
      <c r="A22" s="71"/>
      <c r="B22" s="71">
        <v>2011</v>
      </c>
      <c r="C22" s="71">
        <v>2012</v>
      </c>
      <c r="D22" s="71">
        <v>2013</v>
      </c>
      <c r="E22" s="71">
        <v>2014</v>
      </c>
      <c r="F22" s="71">
        <v>2015</v>
      </c>
      <c r="G22" s="71">
        <v>2016</v>
      </c>
      <c r="H22" s="71">
        <v>2017</v>
      </c>
      <c r="I22" s="71">
        <v>2018</v>
      </c>
      <c r="J22" s="71">
        <v>2019</v>
      </c>
      <c r="K22" s="71">
        <v>2020</v>
      </c>
      <c r="L22" s="71">
        <v>2021</v>
      </c>
      <c r="M22" s="71">
        <v>2022</v>
      </c>
      <c r="N22" s="71">
        <v>2023</v>
      </c>
      <c r="O22" s="71">
        <v>2024</v>
      </c>
    </row>
    <row r="23" spans="1:15" x14ac:dyDescent="0.25">
      <c r="A23" t="s">
        <v>21</v>
      </c>
      <c r="B23">
        <v>14817</v>
      </c>
      <c r="C23">
        <v>14771</v>
      </c>
      <c r="D23">
        <v>14728</v>
      </c>
      <c r="E23">
        <v>14125</v>
      </c>
      <c r="F23">
        <v>14160</v>
      </c>
      <c r="G23">
        <v>14191</v>
      </c>
      <c r="H23">
        <v>14303</v>
      </c>
      <c r="I23">
        <v>14381</v>
      </c>
      <c r="J23">
        <v>14404</v>
      </c>
      <c r="K23">
        <v>14361</v>
      </c>
      <c r="L23">
        <v>14471</v>
      </c>
      <c r="M23">
        <v>14519</v>
      </c>
      <c r="N23">
        <v>14585</v>
      </c>
      <c r="O23">
        <v>14630</v>
      </c>
    </row>
    <row r="24" spans="1:15" x14ac:dyDescent="0.25">
      <c r="A24" t="s">
        <v>23</v>
      </c>
      <c r="B24">
        <v>87</v>
      </c>
      <c r="C24">
        <v>90</v>
      </c>
      <c r="D24">
        <v>89</v>
      </c>
      <c r="E24">
        <v>90</v>
      </c>
      <c r="F24">
        <v>91</v>
      </c>
      <c r="G24">
        <v>91</v>
      </c>
      <c r="H24">
        <v>91</v>
      </c>
      <c r="I24">
        <v>91</v>
      </c>
      <c r="J24">
        <v>90</v>
      </c>
      <c r="K24">
        <v>91</v>
      </c>
      <c r="L24">
        <v>90</v>
      </c>
      <c r="M24">
        <v>91</v>
      </c>
      <c r="N24">
        <v>91</v>
      </c>
      <c r="O24">
        <v>92</v>
      </c>
    </row>
    <row r="25" spans="1:15" x14ac:dyDescent="0.25">
      <c r="A25" t="s">
        <v>24</v>
      </c>
      <c r="B25">
        <v>89</v>
      </c>
      <c r="C25">
        <v>88</v>
      </c>
      <c r="D25">
        <v>83</v>
      </c>
      <c r="E25">
        <v>85</v>
      </c>
      <c r="F25">
        <v>83</v>
      </c>
      <c r="G25">
        <v>89</v>
      </c>
      <c r="H25">
        <v>97</v>
      </c>
      <c r="I25">
        <v>146</v>
      </c>
      <c r="J25">
        <v>163</v>
      </c>
      <c r="K25">
        <v>166</v>
      </c>
      <c r="L25">
        <v>177</v>
      </c>
      <c r="M25">
        <v>185</v>
      </c>
      <c r="N25">
        <v>187</v>
      </c>
      <c r="O25">
        <v>189</v>
      </c>
    </row>
    <row r="26" spans="1:15" ht="15.75" thickBot="1" x14ac:dyDescent="0.3">
      <c r="A26" s="71" t="s">
        <v>25</v>
      </c>
      <c r="B26" s="74" t="s">
        <v>790</v>
      </c>
      <c r="C26" s="74" t="s">
        <v>790</v>
      </c>
      <c r="D26" s="74" t="s">
        <v>790</v>
      </c>
      <c r="E26" s="74" t="s">
        <v>790</v>
      </c>
      <c r="F26" s="74" t="s">
        <v>790</v>
      </c>
      <c r="G26" s="74" t="s">
        <v>790</v>
      </c>
      <c r="H26" s="74" t="s">
        <v>790</v>
      </c>
      <c r="I26" s="74" t="s">
        <v>790</v>
      </c>
      <c r="J26" s="74" t="s">
        <v>790</v>
      </c>
      <c r="K26" s="74" t="s">
        <v>790</v>
      </c>
      <c r="L26" s="74" t="s">
        <v>790</v>
      </c>
      <c r="M26" s="74" t="s">
        <v>790</v>
      </c>
      <c r="N26" s="74" t="s">
        <v>790</v>
      </c>
      <c r="O26" s="74" t="s">
        <v>790</v>
      </c>
    </row>
    <row r="30" spans="1:15" x14ac:dyDescent="0.25">
      <c r="A30" s="2" t="s">
        <v>788</v>
      </c>
    </row>
    <row r="31" spans="1:15" x14ac:dyDescent="0.25">
      <c r="A31" s="22" t="s">
        <v>791</v>
      </c>
    </row>
    <row r="33" spans="1:15" ht="15.75" thickBot="1" x14ac:dyDescent="0.3">
      <c r="A33" s="71"/>
      <c r="B33" s="71">
        <v>2011</v>
      </c>
      <c r="C33" s="71">
        <v>2012</v>
      </c>
      <c r="D33" s="71">
        <v>2013</v>
      </c>
      <c r="E33" s="71">
        <v>2014</v>
      </c>
      <c r="F33" s="71">
        <v>2015</v>
      </c>
      <c r="G33" s="71">
        <v>2016</v>
      </c>
      <c r="H33" s="71">
        <v>2017</v>
      </c>
      <c r="I33" s="71">
        <v>2018</v>
      </c>
      <c r="J33" s="71">
        <v>2019</v>
      </c>
      <c r="K33" s="71">
        <v>2020</v>
      </c>
      <c r="L33" s="71">
        <v>2021</v>
      </c>
      <c r="M33" s="71">
        <v>2022</v>
      </c>
      <c r="N33" s="71">
        <v>2023</v>
      </c>
      <c r="O33" s="71">
        <v>2024</v>
      </c>
    </row>
    <row r="34" spans="1:15" x14ac:dyDescent="0.25">
      <c r="A34" t="s">
        <v>21</v>
      </c>
      <c r="B34">
        <v>12048</v>
      </c>
      <c r="C34">
        <v>12258</v>
      </c>
      <c r="D34">
        <v>12582</v>
      </c>
      <c r="E34">
        <v>12128</v>
      </c>
      <c r="F34">
        <v>12320</v>
      </c>
      <c r="G34">
        <v>12485</v>
      </c>
      <c r="H34">
        <v>12502</v>
      </c>
      <c r="I34">
        <v>12675</v>
      </c>
      <c r="J34">
        <v>12728</v>
      </c>
      <c r="K34">
        <v>12690</v>
      </c>
      <c r="L34">
        <v>12731</v>
      </c>
      <c r="M34">
        <v>12912</v>
      </c>
      <c r="N34">
        <v>12948</v>
      </c>
      <c r="O34">
        <v>12997</v>
      </c>
    </row>
    <row r="35" spans="1:15" x14ac:dyDescent="0.25">
      <c r="A35" t="s">
        <v>23</v>
      </c>
      <c r="B35">
        <v>59</v>
      </c>
      <c r="C35">
        <v>71</v>
      </c>
      <c r="D35">
        <v>66</v>
      </c>
      <c r="E35">
        <v>62</v>
      </c>
      <c r="F35">
        <v>69</v>
      </c>
      <c r="G35">
        <v>75</v>
      </c>
      <c r="H35">
        <v>73</v>
      </c>
      <c r="I35">
        <v>67</v>
      </c>
      <c r="J35">
        <v>69</v>
      </c>
      <c r="K35">
        <v>69</v>
      </c>
      <c r="L35">
        <v>74</v>
      </c>
      <c r="M35">
        <v>78</v>
      </c>
      <c r="N35">
        <v>73</v>
      </c>
      <c r="O35">
        <v>73</v>
      </c>
    </row>
    <row r="36" spans="1:15" x14ac:dyDescent="0.25">
      <c r="A36" t="s">
        <v>24</v>
      </c>
      <c r="B36">
        <v>72</v>
      </c>
      <c r="C36">
        <v>65</v>
      </c>
      <c r="D36">
        <v>63</v>
      </c>
      <c r="E36">
        <v>51</v>
      </c>
      <c r="F36">
        <v>46</v>
      </c>
      <c r="G36">
        <v>50</v>
      </c>
      <c r="H36">
        <v>47</v>
      </c>
      <c r="I36">
        <v>45</v>
      </c>
      <c r="J36">
        <v>48</v>
      </c>
      <c r="K36">
        <v>51</v>
      </c>
      <c r="L36">
        <v>77</v>
      </c>
      <c r="M36">
        <v>94</v>
      </c>
      <c r="N36">
        <v>103</v>
      </c>
      <c r="O36">
        <v>114</v>
      </c>
    </row>
    <row r="37" spans="1:15" ht="15.75" thickBot="1" x14ac:dyDescent="0.3">
      <c r="A37" s="71" t="s">
        <v>25</v>
      </c>
      <c r="B37" s="74" t="s">
        <v>790</v>
      </c>
      <c r="C37" s="74" t="s">
        <v>790</v>
      </c>
      <c r="D37" s="74" t="s">
        <v>790</v>
      </c>
      <c r="E37" s="74" t="s">
        <v>790</v>
      </c>
      <c r="F37" s="74" t="s">
        <v>790</v>
      </c>
      <c r="G37" s="74" t="s">
        <v>790</v>
      </c>
      <c r="H37" s="74" t="s">
        <v>790</v>
      </c>
      <c r="I37" s="74" t="s">
        <v>790</v>
      </c>
      <c r="J37" s="74" t="s">
        <v>790</v>
      </c>
      <c r="K37" s="74" t="s">
        <v>790</v>
      </c>
      <c r="L37" s="74" t="s">
        <v>790</v>
      </c>
      <c r="M37" s="74" t="s">
        <v>790</v>
      </c>
      <c r="N37" s="74" t="s">
        <v>790</v>
      </c>
      <c r="O37" s="74" t="s">
        <v>790</v>
      </c>
    </row>
    <row r="41" spans="1:15" x14ac:dyDescent="0.25">
      <c r="A41" s="2" t="s">
        <v>788</v>
      </c>
    </row>
    <row r="42" spans="1:15" x14ac:dyDescent="0.25">
      <c r="A42" s="22" t="s">
        <v>792</v>
      </c>
    </row>
    <row r="44" spans="1:15" ht="15.75" thickBot="1" x14ac:dyDescent="0.3">
      <c r="A44" s="71"/>
      <c r="B44" s="71">
        <v>2011</v>
      </c>
      <c r="C44" s="71">
        <v>2012</v>
      </c>
      <c r="D44" s="71">
        <v>2013</v>
      </c>
      <c r="E44" s="71">
        <v>2014</v>
      </c>
      <c r="F44" s="71">
        <v>2015</v>
      </c>
      <c r="G44" s="71">
        <v>2016</v>
      </c>
      <c r="H44" s="71">
        <v>2017</v>
      </c>
      <c r="I44" s="71">
        <v>2018</v>
      </c>
      <c r="J44" s="71">
        <v>2019</v>
      </c>
      <c r="K44" s="71">
        <v>2020</v>
      </c>
      <c r="L44" s="71">
        <v>2021</v>
      </c>
      <c r="M44" s="71">
        <v>2022</v>
      </c>
      <c r="N44" s="71">
        <v>2023</v>
      </c>
      <c r="O44" s="71">
        <v>2024</v>
      </c>
    </row>
    <row r="45" spans="1:15" x14ac:dyDescent="0.25">
      <c r="A45" t="s">
        <v>21</v>
      </c>
      <c r="B45">
        <v>81.3</v>
      </c>
      <c r="C45">
        <v>83</v>
      </c>
      <c r="D45">
        <v>85.4</v>
      </c>
      <c r="E45">
        <v>85.9</v>
      </c>
      <c r="F45">
        <v>87</v>
      </c>
      <c r="G45">
        <v>88</v>
      </c>
      <c r="H45">
        <v>87.4</v>
      </c>
      <c r="I45">
        <v>88.1</v>
      </c>
      <c r="J45">
        <v>88.4</v>
      </c>
      <c r="K45">
        <v>88.4</v>
      </c>
      <c r="L45">
        <v>88</v>
      </c>
      <c r="M45">
        <v>88.9</v>
      </c>
      <c r="N45">
        <v>88.8</v>
      </c>
      <c r="O45">
        <v>88.8</v>
      </c>
    </row>
    <row r="46" spans="1:15" x14ac:dyDescent="0.25">
      <c r="A46" t="s">
        <v>23</v>
      </c>
      <c r="B46">
        <v>67.8</v>
      </c>
      <c r="C46">
        <v>78.900000000000006</v>
      </c>
      <c r="D46">
        <v>74.2</v>
      </c>
      <c r="E46">
        <v>68.900000000000006</v>
      </c>
      <c r="F46">
        <v>75.8</v>
      </c>
      <c r="G46">
        <v>82.4</v>
      </c>
      <c r="H46">
        <v>80.2</v>
      </c>
      <c r="I46">
        <v>73.599999999999994</v>
      </c>
      <c r="J46">
        <v>76.7</v>
      </c>
      <c r="K46">
        <v>75.8</v>
      </c>
      <c r="L46">
        <v>82.2</v>
      </c>
      <c r="M46">
        <v>85.7</v>
      </c>
      <c r="N46">
        <v>80.2</v>
      </c>
      <c r="O46">
        <v>79.3</v>
      </c>
    </row>
    <row r="47" spans="1:15" x14ac:dyDescent="0.25">
      <c r="A47" t="s">
        <v>24</v>
      </c>
      <c r="B47">
        <v>80.900000000000006</v>
      </c>
      <c r="C47">
        <v>73.900000000000006</v>
      </c>
      <c r="D47">
        <v>75.900000000000006</v>
      </c>
      <c r="E47">
        <v>60</v>
      </c>
      <c r="F47">
        <v>55.4</v>
      </c>
      <c r="G47">
        <v>56.2</v>
      </c>
      <c r="H47">
        <v>48.5</v>
      </c>
      <c r="I47">
        <v>30.8</v>
      </c>
      <c r="J47">
        <v>29.4</v>
      </c>
      <c r="K47">
        <v>30.7</v>
      </c>
      <c r="L47">
        <v>43.5</v>
      </c>
      <c r="M47">
        <v>50.8</v>
      </c>
      <c r="N47">
        <v>55.1</v>
      </c>
      <c r="O47">
        <v>60.3</v>
      </c>
    </row>
    <row r="48" spans="1:15" ht="15.75" thickBot="1" x14ac:dyDescent="0.3">
      <c r="A48" s="71" t="s">
        <v>25</v>
      </c>
      <c r="B48" s="74" t="s">
        <v>790</v>
      </c>
      <c r="C48" s="74" t="s">
        <v>790</v>
      </c>
      <c r="D48" s="74" t="s">
        <v>790</v>
      </c>
      <c r="E48" s="74" t="s">
        <v>790</v>
      </c>
      <c r="F48" s="74" t="s">
        <v>790</v>
      </c>
      <c r="G48" s="74" t="s">
        <v>790</v>
      </c>
      <c r="H48" s="74" t="s">
        <v>790</v>
      </c>
      <c r="I48" s="74" t="s">
        <v>790</v>
      </c>
      <c r="J48" s="74" t="s">
        <v>790</v>
      </c>
      <c r="K48" s="74" t="s">
        <v>790</v>
      </c>
      <c r="L48" s="74" t="s">
        <v>790</v>
      </c>
      <c r="M48" s="74" t="s">
        <v>790</v>
      </c>
      <c r="N48" s="74" t="s">
        <v>790</v>
      </c>
      <c r="O48" s="74" t="s">
        <v>790</v>
      </c>
    </row>
    <row r="52" spans="1:15" x14ac:dyDescent="0.25">
      <c r="A52" s="2" t="s">
        <v>788</v>
      </c>
    </row>
    <row r="53" spans="1:15" x14ac:dyDescent="0.25">
      <c r="A53" s="22" t="s">
        <v>793</v>
      </c>
    </row>
    <row r="55" spans="1:15" ht="15.75" thickBot="1" x14ac:dyDescent="0.3">
      <c r="A55" s="71"/>
      <c r="B55" s="71">
        <v>2011</v>
      </c>
      <c r="C55" s="71">
        <v>2012</v>
      </c>
      <c r="D55" s="71">
        <v>2013</v>
      </c>
      <c r="E55" s="71">
        <v>2014</v>
      </c>
      <c r="F55" s="71">
        <v>2015</v>
      </c>
      <c r="G55" s="71">
        <v>2016</v>
      </c>
      <c r="H55" s="71">
        <v>2017</v>
      </c>
      <c r="I55" s="71">
        <v>2018</v>
      </c>
      <c r="J55" s="71">
        <v>2019</v>
      </c>
      <c r="K55" s="71">
        <v>2020</v>
      </c>
      <c r="L55" s="71">
        <v>2021</v>
      </c>
      <c r="M55" s="71">
        <v>2022</v>
      </c>
      <c r="N55" s="71">
        <v>2023</v>
      </c>
      <c r="O55" s="71">
        <v>2024</v>
      </c>
    </row>
    <row r="56" spans="1:15" x14ac:dyDescent="0.25">
      <c r="A56" t="s">
        <v>21</v>
      </c>
      <c r="B56">
        <v>6507</v>
      </c>
      <c r="C56">
        <v>6449</v>
      </c>
      <c r="D56">
        <v>6479</v>
      </c>
      <c r="E56">
        <v>6498</v>
      </c>
      <c r="F56">
        <v>6495</v>
      </c>
      <c r="G56">
        <v>6522</v>
      </c>
      <c r="H56">
        <v>6568</v>
      </c>
      <c r="I56">
        <v>6806</v>
      </c>
      <c r="J56">
        <v>6933</v>
      </c>
      <c r="K56">
        <v>6967</v>
      </c>
      <c r="L56">
        <v>7080</v>
      </c>
      <c r="M56">
        <v>7139</v>
      </c>
      <c r="N56">
        <v>7181</v>
      </c>
      <c r="O56">
        <v>7218</v>
      </c>
    </row>
    <row r="57" spans="1:15" x14ac:dyDescent="0.25">
      <c r="A57" t="s">
        <v>23</v>
      </c>
      <c r="B57">
        <v>603</v>
      </c>
      <c r="C57">
        <v>606</v>
      </c>
      <c r="D57">
        <v>622</v>
      </c>
      <c r="E57">
        <v>625</v>
      </c>
      <c r="F57">
        <v>623</v>
      </c>
      <c r="G57">
        <v>627</v>
      </c>
      <c r="H57">
        <v>628</v>
      </c>
      <c r="I57">
        <v>634</v>
      </c>
      <c r="J57">
        <v>634</v>
      </c>
      <c r="K57">
        <v>645</v>
      </c>
      <c r="L57">
        <v>648</v>
      </c>
      <c r="M57">
        <v>649</v>
      </c>
      <c r="N57">
        <v>655</v>
      </c>
      <c r="O57">
        <v>660</v>
      </c>
    </row>
    <row r="58" spans="1:15" x14ac:dyDescent="0.25">
      <c r="A58" t="s">
        <v>24</v>
      </c>
      <c r="B58">
        <v>131</v>
      </c>
      <c r="C58">
        <v>133</v>
      </c>
      <c r="D58">
        <v>122</v>
      </c>
      <c r="E58">
        <v>116</v>
      </c>
      <c r="F58">
        <v>114</v>
      </c>
      <c r="G58">
        <v>112</v>
      </c>
      <c r="H58">
        <v>108</v>
      </c>
      <c r="I58">
        <v>337</v>
      </c>
      <c r="J58">
        <v>443</v>
      </c>
      <c r="K58">
        <v>436</v>
      </c>
      <c r="L58">
        <v>495</v>
      </c>
      <c r="M58">
        <v>523</v>
      </c>
      <c r="N58">
        <v>552</v>
      </c>
      <c r="O58">
        <v>575</v>
      </c>
    </row>
    <row r="59" spans="1:15" ht="15.75" thickBot="1" x14ac:dyDescent="0.3">
      <c r="A59" s="71" t="s">
        <v>25</v>
      </c>
      <c r="B59" s="74" t="s">
        <v>22</v>
      </c>
      <c r="C59" s="74" t="s">
        <v>22</v>
      </c>
      <c r="D59" s="74" t="s">
        <v>22</v>
      </c>
      <c r="E59" s="74" t="s">
        <v>22</v>
      </c>
      <c r="F59" s="74" t="s">
        <v>22</v>
      </c>
      <c r="G59" s="74" t="s">
        <v>22</v>
      </c>
      <c r="H59" s="74" t="s">
        <v>22</v>
      </c>
      <c r="I59" s="74" t="s">
        <v>22</v>
      </c>
      <c r="J59" s="74" t="s">
        <v>22</v>
      </c>
      <c r="K59" s="74" t="s">
        <v>22</v>
      </c>
      <c r="L59" s="74" t="s">
        <v>22</v>
      </c>
      <c r="M59" s="74" t="s">
        <v>22</v>
      </c>
      <c r="N59" s="74" t="s">
        <v>22</v>
      </c>
      <c r="O59" s="74" t="s">
        <v>22</v>
      </c>
    </row>
    <row r="63" spans="1:15" x14ac:dyDescent="0.25">
      <c r="A63" s="2" t="s">
        <v>788</v>
      </c>
    </row>
    <row r="64" spans="1:15" x14ac:dyDescent="0.25">
      <c r="A64" s="22" t="s">
        <v>794</v>
      </c>
    </row>
    <row r="66" spans="1:15" ht="15.75" thickBot="1" x14ac:dyDescent="0.3">
      <c r="A66" s="71"/>
      <c r="B66" s="71">
        <v>2011</v>
      </c>
      <c r="C66" s="71">
        <v>2012</v>
      </c>
      <c r="D66" s="71">
        <v>2013</v>
      </c>
      <c r="E66" s="71">
        <v>2014</v>
      </c>
      <c r="F66" s="71">
        <v>2015</v>
      </c>
      <c r="G66" s="71">
        <v>2016</v>
      </c>
      <c r="H66" s="71">
        <v>2017</v>
      </c>
      <c r="I66" s="71">
        <v>2018</v>
      </c>
      <c r="J66" s="71">
        <v>2019</v>
      </c>
      <c r="K66" s="71">
        <v>2020</v>
      </c>
      <c r="L66" s="71">
        <v>2021</v>
      </c>
      <c r="M66" s="71">
        <v>2022</v>
      </c>
      <c r="N66" s="71">
        <v>2023</v>
      </c>
      <c r="O66" s="71">
        <v>2024</v>
      </c>
    </row>
    <row r="67" spans="1:15" x14ac:dyDescent="0.25">
      <c r="A67" t="s">
        <v>21</v>
      </c>
      <c r="B67">
        <v>4577</v>
      </c>
      <c r="C67">
        <v>4611</v>
      </c>
      <c r="D67">
        <v>4960</v>
      </c>
      <c r="E67">
        <v>5092</v>
      </c>
      <c r="F67">
        <v>5262</v>
      </c>
      <c r="G67">
        <v>5350</v>
      </c>
      <c r="H67">
        <v>5400</v>
      </c>
      <c r="I67">
        <v>5502</v>
      </c>
      <c r="J67">
        <v>5486</v>
      </c>
      <c r="K67">
        <v>5412</v>
      </c>
      <c r="L67">
        <v>5538</v>
      </c>
      <c r="M67">
        <v>5659</v>
      </c>
      <c r="N67">
        <v>5646</v>
      </c>
      <c r="O67">
        <v>5655</v>
      </c>
    </row>
    <row r="68" spans="1:15" x14ac:dyDescent="0.25">
      <c r="A68" t="s">
        <v>23</v>
      </c>
      <c r="B68">
        <v>268</v>
      </c>
      <c r="C68">
        <v>397</v>
      </c>
      <c r="D68">
        <v>423</v>
      </c>
      <c r="E68">
        <v>441</v>
      </c>
      <c r="F68">
        <v>461</v>
      </c>
      <c r="G68">
        <v>462</v>
      </c>
      <c r="H68">
        <v>455</v>
      </c>
      <c r="I68">
        <v>460</v>
      </c>
      <c r="J68">
        <v>468</v>
      </c>
      <c r="K68">
        <v>474</v>
      </c>
      <c r="L68">
        <v>471</v>
      </c>
      <c r="M68">
        <v>477</v>
      </c>
      <c r="N68">
        <v>466</v>
      </c>
      <c r="O68">
        <v>472</v>
      </c>
    </row>
    <row r="69" spans="1:15" x14ac:dyDescent="0.25">
      <c r="A69" t="s">
        <v>24</v>
      </c>
      <c r="B69">
        <v>76</v>
      </c>
      <c r="C69">
        <v>86</v>
      </c>
      <c r="D69">
        <v>74</v>
      </c>
      <c r="E69">
        <v>61</v>
      </c>
      <c r="F69">
        <v>74</v>
      </c>
      <c r="G69">
        <v>83</v>
      </c>
      <c r="H69">
        <v>90</v>
      </c>
      <c r="I69">
        <v>90</v>
      </c>
      <c r="J69">
        <v>83</v>
      </c>
      <c r="K69">
        <v>82</v>
      </c>
      <c r="L69">
        <v>222</v>
      </c>
      <c r="M69">
        <v>302</v>
      </c>
      <c r="N69">
        <v>303</v>
      </c>
      <c r="O69">
        <v>330</v>
      </c>
    </row>
    <row r="70" spans="1:15" ht="15.75" thickBot="1" x14ac:dyDescent="0.3">
      <c r="A70" s="71" t="s">
        <v>25</v>
      </c>
      <c r="B70" s="74" t="s">
        <v>22</v>
      </c>
      <c r="C70" s="74" t="s">
        <v>22</v>
      </c>
      <c r="D70" s="74" t="s">
        <v>22</v>
      </c>
      <c r="E70" s="74" t="s">
        <v>22</v>
      </c>
      <c r="F70" s="74" t="s">
        <v>22</v>
      </c>
      <c r="G70" s="74" t="s">
        <v>22</v>
      </c>
      <c r="H70" s="74" t="s">
        <v>22</v>
      </c>
      <c r="I70" s="74" t="s">
        <v>22</v>
      </c>
      <c r="J70" s="74" t="s">
        <v>22</v>
      </c>
      <c r="K70" s="74" t="s">
        <v>22</v>
      </c>
      <c r="L70" s="74" t="s">
        <v>22</v>
      </c>
      <c r="M70" s="74" t="s">
        <v>22</v>
      </c>
      <c r="N70" s="74" t="s">
        <v>22</v>
      </c>
      <c r="O70" s="74" t="s">
        <v>22</v>
      </c>
    </row>
    <row r="74" spans="1:15" x14ac:dyDescent="0.25">
      <c r="A74" s="2" t="s">
        <v>788</v>
      </c>
    </row>
    <row r="75" spans="1:15" x14ac:dyDescent="0.25">
      <c r="A75" s="22" t="s">
        <v>795</v>
      </c>
    </row>
    <row r="77" spans="1:15" ht="15.75" thickBot="1" x14ac:dyDescent="0.3">
      <c r="A77" s="71"/>
      <c r="B77" s="71">
        <v>2011</v>
      </c>
      <c r="C77" s="71">
        <v>2012</v>
      </c>
      <c r="D77" s="71">
        <v>2013</v>
      </c>
      <c r="E77" s="71">
        <v>2014</v>
      </c>
      <c r="F77" s="71">
        <v>2015</v>
      </c>
      <c r="G77" s="71">
        <v>2016</v>
      </c>
      <c r="H77" s="71">
        <v>2017</v>
      </c>
      <c r="I77" s="71">
        <v>2018</v>
      </c>
      <c r="J77" s="71">
        <v>2019</v>
      </c>
      <c r="K77" s="71">
        <v>2020</v>
      </c>
      <c r="L77" s="71">
        <v>2021</v>
      </c>
      <c r="M77" s="71">
        <v>2022</v>
      </c>
      <c r="N77" s="71">
        <v>2023</v>
      </c>
      <c r="O77" s="71">
        <v>2024</v>
      </c>
    </row>
    <row r="78" spans="1:15" x14ac:dyDescent="0.25">
      <c r="A78" t="s">
        <v>21</v>
      </c>
      <c r="B78">
        <v>70.3</v>
      </c>
      <c r="C78">
        <v>71.5</v>
      </c>
      <c r="D78">
        <v>76.599999999999994</v>
      </c>
      <c r="E78">
        <v>78.400000000000006</v>
      </c>
      <c r="F78">
        <v>81</v>
      </c>
      <c r="G78">
        <v>82</v>
      </c>
      <c r="H78">
        <v>82.2</v>
      </c>
      <c r="I78">
        <v>80.8</v>
      </c>
      <c r="J78">
        <v>79.099999999999994</v>
      </c>
      <c r="K78">
        <v>77.7</v>
      </c>
      <c r="L78">
        <v>78.2</v>
      </c>
      <c r="M78">
        <v>79.3</v>
      </c>
      <c r="N78">
        <v>78.599999999999994</v>
      </c>
      <c r="O78">
        <v>78.3</v>
      </c>
    </row>
    <row r="79" spans="1:15" x14ac:dyDescent="0.25">
      <c r="A79" t="s">
        <v>23</v>
      </c>
      <c r="B79">
        <v>44.4</v>
      </c>
      <c r="C79">
        <v>65.5</v>
      </c>
      <c r="D79">
        <v>68</v>
      </c>
      <c r="E79">
        <v>70.599999999999994</v>
      </c>
      <c r="F79">
        <v>74</v>
      </c>
      <c r="G79">
        <v>73.7</v>
      </c>
      <c r="H79">
        <v>72.5</v>
      </c>
      <c r="I79">
        <v>72.599999999999994</v>
      </c>
      <c r="J79">
        <v>73.8</v>
      </c>
      <c r="K79">
        <v>73.5</v>
      </c>
      <c r="L79">
        <v>72.7</v>
      </c>
      <c r="M79">
        <v>73.5</v>
      </c>
      <c r="N79">
        <v>71.099999999999994</v>
      </c>
      <c r="O79">
        <v>71.5</v>
      </c>
    </row>
    <row r="80" spans="1:15" x14ac:dyDescent="0.25">
      <c r="A80" t="s">
        <v>24</v>
      </c>
      <c r="B80">
        <v>58</v>
      </c>
      <c r="C80">
        <v>64.7</v>
      </c>
      <c r="D80">
        <v>60.7</v>
      </c>
      <c r="E80">
        <v>52.6</v>
      </c>
      <c r="F80">
        <v>64.900000000000006</v>
      </c>
      <c r="G80">
        <v>74.099999999999994</v>
      </c>
      <c r="H80">
        <v>83.3</v>
      </c>
      <c r="I80">
        <v>26.7</v>
      </c>
      <c r="J80">
        <v>18.7</v>
      </c>
      <c r="K80">
        <v>18.8</v>
      </c>
      <c r="L80">
        <v>44.8</v>
      </c>
      <c r="M80">
        <v>57.7</v>
      </c>
      <c r="N80">
        <v>54.9</v>
      </c>
      <c r="O80">
        <v>57.4</v>
      </c>
    </row>
    <row r="81" spans="1:15" ht="15.75" thickBot="1" x14ac:dyDescent="0.3">
      <c r="A81" s="71" t="s">
        <v>25</v>
      </c>
      <c r="B81" s="74" t="s">
        <v>22</v>
      </c>
      <c r="C81" s="74" t="s">
        <v>22</v>
      </c>
      <c r="D81" s="74" t="s">
        <v>22</v>
      </c>
      <c r="E81" s="74" t="s">
        <v>22</v>
      </c>
      <c r="F81" s="74" t="s">
        <v>22</v>
      </c>
      <c r="G81" s="74" t="s">
        <v>22</v>
      </c>
      <c r="H81" s="74" t="s">
        <v>22</v>
      </c>
      <c r="I81" s="74" t="s">
        <v>22</v>
      </c>
      <c r="J81" s="74" t="s">
        <v>22</v>
      </c>
      <c r="K81" s="74" t="s">
        <v>22</v>
      </c>
      <c r="L81" s="74" t="s">
        <v>22</v>
      </c>
      <c r="M81" s="74" t="s">
        <v>22</v>
      </c>
      <c r="N81" s="74" t="s">
        <v>22</v>
      </c>
      <c r="O81" s="74" t="s">
        <v>22</v>
      </c>
    </row>
    <row r="83" spans="1:15" x14ac:dyDescent="0.25">
      <c r="A83" t="s">
        <v>137</v>
      </c>
    </row>
    <row r="84" spans="1:15" x14ac:dyDescent="0.25">
      <c r="A84" t="s">
        <v>796</v>
      </c>
    </row>
    <row r="86" spans="1:15" x14ac:dyDescent="0.25">
      <c r="A86" s="28" t="s">
        <v>30</v>
      </c>
    </row>
    <row r="87" spans="1:15" x14ac:dyDescent="0.25">
      <c r="A87" t="s">
        <v>31</v>
      </c>
    </row>
    <row r="89" spans="1:15" x14ac:dyDescent="0.25">
      <c r="A89" s="28" t="s">
        <v>32</v>
      </c>
    </row>
    <row r="90" spans="1:15" x14ac:dyDescent="0.25">
      <c r="A90" t="s">
        <v>797</v>
      </c>
    </row>
    <row r="95" spans="1:15" x14ac:dyDescent="0.25">
      <c r="A95" s="29" t="s">
        <v>34</v>
      </c>
    </row>
    <row r="96" spans="1:15" x14ac:dyDescent="0.25">
      <c r="A96" s="30" t="s">
        <v>798</v>
      </c>
      <c r="B96" s="16"/>
      <c r="C96" s="16"/>
      <c r="D96" s="16"/>
      <c r="E96" s="16"/>
      <c r="F96" s="16"/>
      <c r="G96" s="16"/>
      <c r="H96" s="16"/>
      <c r="I96" s="16"/>
    </row>
    <row r="97" spans="1:9" x14ac:dyDescent="0.25">
      <c r="A97" s="16"/>
      <c r="B97" s="16"/>
      <c r="C97" s="16"/>
      <c r="D97" s="16"/>
      <c r="E97" s="16"/>
      <c r="F97" s="16"/>
      <c r="G97" s="16"/>
      <c r="H97" s="16"/>
      <c r="I97" s="16"/>
    </row>
    <row r="98" spans="1:9" x14ac:dyDescent="0.25">
      <c r="A98" s="16"/>
      <c r="B98" s="16"/>
      <c r="C98" s="16"/>
      <c r="D98" s="16"/>
      <c r="E98" s="16"/>
      <c r="F98" s="16"/>
      <c r="G98" s="16"/>
      <c r="H98" s="16"/>
      <c r="I98" s="16"/>
    </row>
    <row r="99" spans="1:9" x14ac:dyDescent="0.25">
      <c r="A99" s="16"/>
      <c r="B99" s="16"/>
      <c r="C99" s="16"/>
      <c r="D99" s="16"/>
      <c r="E99" s="16"/>
      <c r="F99" s="16"/>
      <c r="G99" s="16"/>
      <c r="H99" s="16"/>
      <c r="I99" s="16"/>
    </row>
    <row r="100" spans="1:9" x14ac:dyDescent="0.25">
      <c r="A100" s="16"/>
      <c r="B100" s="16"/>
      <c r="C100" s="16"/>
      <c r="D100" s="16"/>
      <c r="E100" s="16"/>
      <c r="F100" s="16"/>
      <c r="G100" s="16"/>
      <c r="H100" s="16"/>
      <c r="I100" s="16"/>
    </row>
  </sheetData>
  <mergeCells count="11">
    <mergeCell ref="A12:C12"/>
    <mergeCell ref="B13:C13"/>
    <mergeCell ref="B14:C14"/>
    <mergeCell ref="B15:C15"/>
    <mergeCell ref="A96:I10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97D9"/>
  </sheetPr>
  <dimension ref="A1:Q40"/>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x14ac:dyDescent="0.25">
      <c r="A6" s="20" t="s">
        <v>2</v>
      </c>
      <c r="B6" s="17" t="s">
        <v>799</v>
      </c>
      <c r="C6" s="17"/>
      <c r="D6" s="17"/>
      <c r="E6" s="17"/>
    </row>
    <row r="7" spans="1:5" x14ac:dyDescent="0.25">
      <c r="A7" s="12" t="s">
        <v>4</v>
      </c>
      <c r="B7" s="9" t="s">
        <v>800</v>
      </c>
      <c r="C7" s="9"/>
      <c r="D7" s="9"/>
      <c r="E7" s="9"/>
    </row>
    <row r="8" spans="1:5" x14ac:dyDescent="0.25">
      <c r="A8" s="12" t="s">
        <v>6</v>
      </c>
      <c r="B8" s="10" t="s">
        <v>801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7" x14ac:dyDescent="0.25">
      <c r="A19" s="2" t="s">
        <v>802</v>
      </c>
    </row>
    <row r="20" spans="1:17" x14ac:dyDescent="0.25">
      <c r="A20" s="22" t="s">
        <v>803</v>
      </c>
    </row>
    <row r="22" spans="1:17" ht="15.75" thickBot="1" x14ac:dyDescent="0.3">
      <c r="A22" s="71"/>
      <c r="B22" s="71">
        <v>2010</v>
      </c>
      <c r="C22" s="71">
        <v>2011</v>
      </c>
      <c r="D22" s="71">
        <v>2012</v>
      </c>
      <c r="E22" s="71">
        <v>2013</v>
      </c>
      <c r="F22" s="71">
        <v>2014</v>
      </c>
      <c r="G22" s="71">
        <v>2015</v>
      </c>
      <c r="H22" s="71">
        <v>2016</v>
      </c>
      <c r="I22" s="71">
        <v>2017</v>
      </c>
      <c r="J22" s="71">
        <v>2018</v>
      </c>
      <c r="K22" s="71">
        <v>2019</v>
      </c>
      <c r="L22" s="71">
        <v>2020</v>
      </c>
      <c r="M22" s="71">
        <v>2021</v>
      </c>
      <c r="N22" s="71">
        <v>2022</v>
      </c>
      <c r="O22" s="71">
        <v>2023</v>
      </c>
      <c r="P22" s="71">
        <v>2024</v>
      </c>
      <c r="Q22" s="71">
        <v>2025</v>
      </c>
    </row>
    <row r="23" spans="1:17" x14ac:dyDescent="0.25">
      <c r="A23" t="s">
        <v>804</v>
      </c>
      <c r="B23">
        <v>8.0909999999999993</v>
      </c>
      <c r="C23">
        <v>8.0890000000000004</v>
      </c>
      <c r="D23">
        <v>8.0860000000000003</v>
      </c>
      <c r="E23">
        <v>8.0839999999999996</v>
      </c>
      <c r="F23">
        <v>8.0820000000000007</v>
      </c>
      <c r="G23">
        <v>8.0809999999999995</v>
      </c>
      <c r="H23">
        <v>8.0790000000000006</v>
      </c>
      <c r="I23">
        <v>8.0749999999999993</v>
      </c>
      <c r="J23">
        <v>8.0739999999999998</v>
      </c>
      <c r="K23">
        <v>8.0719999999999992</v>
      </c>
      <c r="L23">
        <v>8.0679999999999996</v>
      </c>
      <c r="M23">
        <v>8.0670000000000002</v>
      </c>
      <c r="N23">
        <v>8.0640000000000001</v>
      </c>
      <c r="O23">
        <v>8.0609999999999999</v>
      </c>
      <c r="P23">
        <v>8.0530000000000008</v>
      </c>
      <c r="Q23">
        <v>8.0570000000000004</v>
      </c>
    </row>
    <row r="24" spans="1:17" ht="15.75" thickBot="1" x14ac:dyDescent="0.3">
      <c r="A24" s="71" t="s">
        <v>805</v>
      </c>
      <c r="B24" s="71">
        <v>8.109</v>
      </c>
      <c r="C24" s="71">
        <v>8.16</v>
      </c>
      <c r="D24" s="71">
        <v>8.1999999999999993</v>
      </c>
      <c r="E24" s="71">
        <v>8.2430000000000003</v>
      </c>
      <c r="F24" s="71">
        <v>8.2859999999999996</v>
      </c>
      <c r="G24" s="71">
        <v>8.3320000000000007</v>
      </c>
      <c r="H24" s="71">
        <v>8.3580000000000005</v>
      </c>
      <c r="I24" s="71">
        <v>8.43</v>
      </c>
      <c r="J24" s="71">
        <v>8.4760000000000009</v>
      </c>
      <c r="K24" s="71">
        <v>8.5039999999999996</v>
      </c>
      <c r="L24" s="71">
        <v>8.5570000000000004</v>
      </c>
      <c r="M24" s="71">
        <v>8.5890000000000004</v>
      </c>
      <c r="N24" s="71">
        <v>8.6430000000000007</v>
      </c>
      <c r="O24" s="71">
        <v>8.6969999999999992</v>
      </c>
      <c r="P24" s="71">
        <v>8.7569999999999997</v>
      </c>
      <c r="Q24" s="71">
        <v>8.7609999999999992</v>
      </c>
    </row>
    <row r="26" spans="1:17" x14ac:dyDescent="0.25">
      <c r="A26" t="s">
        <v>806</v>
      </c>
    </row>
    <row r="27" spans="1:17" x14ac:dyDescent="0.25">
      <c r="A27" t="s">
        <v>807</v>
      </c>
    </row>
    <row r="32" spans="1:17" x14ac:dyDescent="0.25">
      <c r="A32" s="29" t="s">
        <v>34</v>
      </c>
    </row>
    <row r="33" spans="1:9" x14ac:dyDescent="0.25">
      <c r="A33" s="30" t="s">
        <v>808</v>
      </c>
      <c r="B33" s="16"/>
      <c r="C33" s="16"/>
      <c r="D33" s="16"/>
      <c r="E33" s="16"/>
      <c r="F33" s="16"/>
      <c r="G33" s="16"/>
      <c r="H33" s="16"/>
      <c r="I33" s="16"/>
    </row>
    <row r="34" spans="1:9" x14ac:dyDescent="0.25">
      <c r="A34" s="16"/>
      <c r="B34" s="16"/>
      <c r="C34" s="16"/>
      <c r="D34" s="16"/>
      <c r="E34" s="16"/>
      <c r="F34" s="16"/>
      <c r="G34" s="16"/>
      <c r="H34" s="16"/>
      <c r="I34" s="16"/>
    </row>
    <row r="35" spans="1:9" x14ac:dyDescent="0.25">
      <c r="A35" s="16"/>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sheetData>
  <mergeCells count="11">
    <mergeCell ref="A12:C12"/>
    <mergeCell ref="B13:C13"/>
    <mergeCell ref="B14:C14"/>
    <mergeCell ref="B15:C15"/>
    <mergeCell ref="A33:I4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A97D9"/>
  </sheetPr>
  <dimension ref="A1:Q58"/>
  <sheetViews>
    <sheetView workbookViewId="0">
      <selection activeCell="F1" sqref="F1"/>
    </sheetView>
  </sheetViews>
  <sheetFormatPr defaultRowHeight="15" x14ac:dyDescent="0.25"/>
  <cols>
    <col min="1" max="1" width="15.7109375" customWidth="1"/>
  </cols>
  <sheetData>
    <row r="1" spans="1:5" ht="23.25" x14ac:dyDescent="0.35">
      <c r="A1" s="70" t="s">
        <v>754</v>
      </c>
    </row>
    <row r="2" spans="1:5" x14ac:dyDescent="0.25">
      <c r="A2" s="4" t="str">
        <f>HYPERLINK("#CONTENTS!A1", "CONTENTS")</f>
        <v>CONTENTS</v>
      </c>
    </row>
    <row r="5" spans="1:5" x14ac:dyDescent="0.25">
      <c r="A5" s="5" t="s">
        <v>1</v>
      </c>
      <c r="B5" s="6"/>
      <c r="C5" s="6"/>
      <c r="D5" s="6"/>
      <c r="E5" s="7"/>
    </row>
    <row r="6" spans="1:5" ht="30" customHeight="1" x14ac:dyDescent="0.25">
      <c r="A6" s="11" t="s">
        <v>2</v>
      </c>
      <c r="B6" s="8" t="s">
        <v>809</v>
      </c>
      <c r="C6" s="8"/>
      <c r="D6" s="8"/>
      <c r="E6" s="8"/>
    </row>
    <row r="7" spans="1:5" x14ac:dyDescent="0.25">
      <c r="A7" s="12" t="s">
        <v>4</v>
      </c>
      <c r="B7" s="9" t="s">
        <v>810</v>
      </c>
      <c r="C7" s="9"/>
      <c r="D7" s="9"/>
      <c r="E7" s="9"/>
    </row>
    <row r="8" spans="1:5" x14ac:dyDescent="0.25">
      <c r="A8" s="12" t="s">
        <v>6</v>
      </c>
      <c r="B8" s="10" t="s">
        <v>811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7" x14ac:dyDescent="0.25">
      <c r="A19" s="2" t="s">
        <v>812</v>
      </c>
    </row>
    <row r="20" spans="1:17" x14ac:dyDescent="0.25">
      <c r="A20" s="22" t="s">
        <v>813</v>
      </c>
    </row>
    <row r="22" spans="1:17" ht="15.75" thickBot="1" x14ac:dyDescent="0.3">
      <c r="A22" s="71"/>
      <c r="B22" s="71">
        <v>2010</v>
      </c>
      <c r="C22" s="71">
        <v>2011</v>
      </c>
      <c r="D22" s="71">
        <v>2012</v>
      </c>
      <c r="E22" s="71">
        <v>2013</v>
      </c>
      <c r="F22" s="71">
        <v>2014</v>
      </c>
      <c r="G22" s="71">
        <v>2015</v>
      </c>
      <c r="H22" s="71">
        <v>2016</v>
      </c>
      <c r="I22" s="71">
        <v>2017</v>
      </c>
      <c r="J22" s="71">
        <v>2018</v>
      </c>
      <c r="K22" s="71">
        <v>2019</v>
      </c>
      <c r="L22" s="71">
        <v>2020</v>
      </c>
      <c r="M22" s="71">
        <v>2021</v>
      </c>
      <c r="N22" s="71">
        <v>2022</v>
      </c>
      <c r="O22" s="71">
        <v>2023</v>
      </c>
      <c r="P22" s="71">
        <v>2024</v>
      </c>
      <c r="Q22" s="71">
        <v>2025</v>
      </c>
    </row>
    <row r="23" spans="1:17" x14ac:dyDescent="0.25">
      <c r="A23" t="s">
        <v>21</v>
      </c>
      <c r="B23" s="26" t="s">
        <v>22</v>
      </c>
      <c r="C23" s="26" t="s">
        <v>22</v>
      </c>
      <c r="D23" s="26" t="s">
        <v>22</v>
      </c>
      <c r="E23" s="26" t="s">
        <v>22</v>
      </c>
      <c r="F23" s="26" t="s">
        <v>22</v>
      </c>
      <c r="G23" s="26" t="s">
        <v>22</v>
      </c>
      <c r="H23" s="26" t="s">
        <v>22</v>
      </c>
      <c r="I23" s="26" t="s">
        <v>22</v>
      </c>
      <c r="J23" s="26" t="s">
        <v>22</v>
      </c>
      <c r="K23" s="26" t="s">
        <v>22</v>
      </c>
      <c r="L23" s="26" t="s">
        <v>22</v>
      </c>
      <c r="M23" s="26" t="s">
        <v>22</v>
      </c>
      <c r="N23" s="26" t="s">
        <v>22</v>
      </c>
      <c r="O23" s="26" t="s">
        <v>22</v>
      </c>
      <c r="P23" s="26" t="s">
        <v>22</v>
      </c>
      <c r="Q23" s="26" t="s">
        <v>22</v>
      </c>
    </row>
    <row r="24" spans="1:17" x14ac:dyDescent="0.25">
      <c r="A24" t="s">
        <v>814</v>
      </c>
      <c r="B24">
        <v>11344</v>
      </c>
      <c r="C24">
        <v>11765</v>
      </c>
      <c r="D24">
        <v>5331</v>
      </c>
      <c r="E24">
        <v>4963</v>
      </c>
      <c r="F24">
        <v>25492</v>
      </c>
      <c r="G24">
        <v>26904</v>
      </c>
      <c r="H24">
        <v>2375</v>
      </c>
      <c r="I24">
        <v>18221</v>
      </c>
      <c r="J24">
        <v>48381</v>
      </c>
      <c r="K24">
        <v>8191</v>
      </c>
      <c r="L24">
        <v>9482</v>
      </c>
      <c r="M24">
        <v>21997</v>
      </c>
      <c r="N24">
        <v>29919</v>
      </c>
      <c r="O24">
        <v>5302</v>
      </c>
      <c r="P24">
        <v>41810</v>
      </c>
      <c r="Q24">
        <v>8605</v>
      </c>
    </row>
    <row r="25" spans="1:17" x14ac:dyDescent="0.25">
      <c r="A25" t="s">
        <v>23</v>
      </c>
      <c r="B25">
        <v>84</v>
      </c>
      <c r="C25">
        <v>0</v>
      </c>
      <c r="D25">
        <v>7</v>
      </c>
      <c r="E25">
        <v>209</v>
      </c>
      <c r="F25">
        <v>0</v>
      </c>
      <c r="G25">
        <v>0</v>
      </c>
      <c r="H25">
        <v>0</v>
      </c>
      <c r="I25">
        <v>0</v>
      </c>
      <c r="J25">
        <v>574</v>
      </c>
      <c r="K25">
        <v>0</v>
      </c>
      <c r="L25">
        <v>36</v>
      </c>
      <c r="M25">
        <v>1627</v>
      </c>
      <c r="N25">
        <v>0</v>
      </c>
      <c r="O25">
        <v>2</v>
      </c>
      <c r="P25">
        <v>11</v>
      </c>
      <c r="Q25">
        <v>0</v>
      </c>
    </row>
    <row r="26" spans="1:17" ht="15.75" thickBot="1" x14ac:dyDescent="0.3">
      <c r="A26" s="71" t="s">
        <v>24</v>
      </c>
      <c r="B26" s="71">
        <v>3</v>
      </c>
      <c r="C26" s="71">
        <v>0</v>
      </c>
      <c r="D26" s="71">
        <v>0</v>
      </c>
      <c r="E26" s="71">
        <v>31</v>
      </c>
      <c r="F26" s="71">
        <v>18</v>
      </c>
      <c r="G26" s="71">
        <v>6</v>
      </c>
      <c r="H26" s="71">
        <v>9</v>
      </c>
      <c r="I26" s="71">
        <v>18</v>
      </c>
      <c r="J26" s="71">
        <v>25</v>
      </c>
      <c r="K26" s="71">
        <v>3</v>
      </c>
      <c r="L26" s="71">
        <v>0</v>
      </c>
      <c r="M26" s="71">
        <v>3</v>
      </c>
      <c r="N26" s="71">
        <v>0</v>
      </c>
      <c r="O26" s="71">
        <v>6</v>
      </c>
      <c r="P26" s="71">
        <v>12</v>
      </c>
      <c r="Q26" s="71">
        <v>3</v>
      </c>
    </row>
    <row r="30" spans="1:17" x14ac:dyDescent="0.25">
      <c r="A30" s="2" t="s">
        <v>815</v>
      </c>
    </row>
    <row r="31" spans="1:17" x14ac:dyDescent="0.25">
      <c r="A31" s="22" t="s">
        <v>813</v>
      </c>
    </row>
    <row r="33" spans="1:17" ht="15.75" thickBot="1" x14ac:dyDescent="0.3">
      <c r="A33" s="71"/>
      <c r="B33" s="71">
        <v>2010</v>
      </c>
      <c r="C33" s="71">
        <v>2011</v>
      </c>
      <c r="D33" s="71">
        <v>2012</v>
      </c>
      <c r="E33" s="71">
        <v>2013</v>
      </c>
      <c r="F33" s="71">
        <v>2014</v>
      </c>
      <c r="G33" s="71">
        <v>2015</v>
      </c>
      <c r="H33" s="71">
        <v>2016</v>
      </c>
      <c r="I33" s="71">
        <v>2017</v>
      </c>
      <c r="J33" s="71">
        <v>2018</v>
      </c>
      <c r="K33" s="71">
        <v>2019</v>
      </c>
      <c r="L33" s="71">
        <v>2020</v>
      </c>
      <c r="M33" s="71">
        <v>2021</v>
      </c>
      <c r="N33" s="71">
        <v>2022</v>
      </c>
      <c r="O33" s="71">
        <v>2023</v>
      </c>
      <c r="P33" s="71">
        <v>2024</v>
      </c>
      <c r="Q33" s="71">
        <v>2025</v>
      </c>
    </row>
    <row r="34" spans="1:17" x14ac:dyDescent="0.25">
      <c r="A34" t="s">
        <v>21</v>
      </c>
      <c r="B34" s="26" t="s">
        <v>22</v>
      </c>
      <c r="C34" s="26" t="s">
        <v>22</v>
      </c>
      <c r="D34" s="26" t="s">
        <v>22</v>
      </c>
      <c r="E34" s="26" t="s">
        <v>22</v>
      </c>
      <c r="F34" s="26" t="s">
        <v>22</v>
      </c>
      <c r="G34" s="26" t="s">
        <v>22</v>
      </c>
      <c r="H34" s="26" t="s">
        <v>22</v>
      </c>
      <c r="I34" s="26" t="s">
        <v>22</v>
      </c>
      <c r="J34" s="26" t="s">
        <v>22</v>
      </c>
      <c r="K34" s="26" t="s">
        <v>22</v>
      </c>
      <c r="L34" s="26" t="s">
        <v>22</v>
      </c>
      <c r="M34" s="26" t="s">
        <v>22</v>
      </c>
      <c r="N34" s="26" t="s">
        <v>22</v>
      </c>
      <c r="O34" s="26" t="s">
        <v>22</v>
      </c>
      <c r="P34" s="26" t="s">
        <v>22</v>
      </c>
      <c r="Q34" s="26" t="s">
        <v>22</v>
      </c>
    </row>
    <row r="35" spans="1:17" x14ac:dyDescent="0.25">
      <c r="A35" t="s">
        <v>814</v>
      </c>
      <c r="B35">
        <v>0.2</v>
      </c>
      <c r="C35">
        <v>0.21</v>
      </c>
      <c r="D35">
        <v>0.09</v>
      </c>
      <c r="E35">
        <v>0.09</v>
      </c>
      <c r="F35">
        <v>0.45</v>
      </c>
      <c r="G35">
        <v>0.47</v>
      </c>
      <c r="H35">
        <v>0.04</v>
      </c>
      <c r="I35">
        <v>0.32</v>
      </c>
      <c r="J35">
        <v>0.85</v>
      </c>
      <c r="K35">
        <v>0.14000000000000001</v>
      </c>
      <c r="L35">
        <v>0.17</v>
      </c>
      <c r="M35">
        <v>0.39</v>
      </c>
      <c r="N35">
        <v>0.53</v>
      </c>
      <c r="O35">
        <v>0.09</v>
      </c>
      <c r="P35">
        <v>0.74</v>
      </c>
      <c r="Q35">
        <v>0.15</v>
      </c>
    </row>
    <row r="36" spans="1:17" x14ac:dyDescent="0.25">
      <c r="A36" t="s">
        <v>23</v>
      </c>
      <c r="B36">
        <v>0.13</v>
      </c>
      <c r="C36">
        <v>0</v>
      </c>
      <c r="D36">
        <v>0.01</v>
      </c>
      <c r="E36">
        <v>0.33</v>
      </c>
      <c r="F36">
        <v>0</v>
      </c>
      <c r="G36">
        <v>0</v>
      </c>
      <c r="H36">
        <v>0</v>
      </c>
      <c r="I36">
        <v>0</v>
      </c>
      <c r="J36">
        <v>0.89</v>
      </c>
      <c r="K36">
        <v>0</v>
      </c>
      <c r="L36">
        <v>0.06</v>
      </c>
      <c r="M36">
        <v>2.5299999999999998</v>
      </c>
      <c r="N36">
        <v>0</v>
      </c>
      <c r="O36">
        <v>0</v>
      </c>
      <c r="P36">
        <v>0.02</v>
      </c>
      <c r="Q36">
        <v>0</v>
      </c>
    </row>
    <row r="37" spans="1:17" ht="15.75" thickBot="1" x14ac:dyDescent="0.3">
      <c r="A37" s="71" t="s">
        <v>24</v>
      </c>
      <c r="B37" s="71">
        <v>0.01</v>
      </c>
      <c r="C37" s="71">
        <v>0</v>
      </c>
      <c r="D37" s="71">
        <v>0</v>
      </c>
      <c r="E37" s="71">
        <v>0.1</v>
      </c>
      <c r="F37" s="71">
        <v>0.06</v>
      </c>
      <c r="G37" s="71">
        <v>0.02</v>
      </c>
      <c r="H37" s="71">
        <v>0.03</v>
      </c>
      <c r="I37" s="71">
        <v>0.06</v>
      </c>
      <c r="J37" s="71">
        <v>0.08</v>
      </c>
      <c r="K37" s="71">
        <v>0.01</v>
      </c>
      <c r="L37" s="71">
        <v>0</v>
      </c>
      <c r="M37" s="71">
        <v>0.01</v>
      </c>
      <c r="N37" s="71">
        <v>0</v>
      </c>
      <c r="O37" s="71">
        <v>0.02</v>
      </c>
      <c r="P37" s="71">
        <v>0.04</v>
      </c>
      <c r="Q37" s="71">
        <v>0.01</v>
      </c>
    </row>
    <row r="39" spans="1:17" x14ac:dyDescent="0.25">
      <c r="A39" t="s">
        <v>806</v>
      </c>
    </row>
    <row r="40" spans="1:17" x14ac:dyDescent="0.25">
      <c r="A40" t="s">
        <v>816</v>
      </c>
    </row>
    <row r="42" spans="1:17" x14ac:dyDescent="0.25">
      <c r="A42" s="28" t="s">
        <v>30</v>
      </c>
    </row>
    <row r="43" spans="1:17" x14ac:dyDescent="0.25">
      <c r="A43" t="s">
        <v>31</v>
      </c>
    </row>
    <row r="48" spans="1:17" x14ac:dyDescent="0.25">
      <c r="A48" s="29" t="s">
        <v>34</v>
      </c>
    </row>
    <row r="49" spans="1:9" x14ac:dyDescent="0.25">
      <c r="A49" s="30" t="s">
        <v>817</v>
      </c>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sheetData>
  <mergeCells count="11">
    <mergeCell ref="A12:C12"/>
    <mergeCell ref="B13:C13"/>
    <mergeCell ref="B14:C14"/>
    <mergeCell ref="B15:C15"/>
    <mergeCell ref="A49:I58"/>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6C02B"/>
  </sheetPr>
  <dimension ref="A1:K55"/>
  <sheetViews>
    <sheetView workbookViewId="0">
      <selection activeCell="E1" sqref="E1"/>
    </sheetView>
  </sheetViews>
  <sheetFormatPr defaultRowHeight="15" x14ac:dyDescent="0.25"/>
  <cols>
    <col min="1" max="1" width="15.7109375" customWidth="1"/>
    <col min="2" max="12" width="11.7109375" customWidth="1"/>
  </cols>
  <sheetData>
    <row r="1" spans="1:3" ht="23.25" x14ac:dyDescent="0.35">
      <c r="A1" s="75" t="s">
        <v>818</v>
      </c>
    </row>
    <row r="2" spans="1:3" x14ac:dyDescent="0.25">
      <c r="A2" s="4" t="str">
        <f>HYPERLINK("#CONTENTS!A1", "CONTENTS")</f>
        <v>CONTENTS</v>
      </c>
    </row>
    <row r="5" spans="1:3" x14ac:dyDescent="0.25">
      <c r="A5" s="5" t="s">
        <v>1</v>
      </c>
      <c r="B5" s="6"/>
      <c r="C5" s="7"/>
    </row>
    <row r="6" spans="1:3" x14ac:dyDescent="0.25">
      <c r="A6" s="20" t="s">
        <v>2</v>
      </c>
      <c r="B6" s="17" t="s">
        <v>819</v>
      </c>
      <c r="C6" s="17"/>
    </row>
    <row r="7" spans="1:3" x14ac:dyDescent="0.25">
      <c r="A7" s="12" t="s">
        <v>4</v>
      </c>
      <c r="B7" s="9" t="s">
        <v>820</v>
      </c>
      <c r="C7" s="9"/>
    </row>
    <row r="8" spans="1:3" x14ac:dyDescent="0.25">
      <c r="A8" s="12" t="s">
        <v>6</v>
      </c>
      <c r="B8" s="10" t="s">
        <v>821</v>
      </c>
      <c r="C8" s="9"/>
    </row>
    <row r="9" spans="1:3" x14ac:dyDescent="0.25">
      <c r="A9" s="12" t="s">
        <v>8</v>
      </c>
      <c r="B9" s="10" t="s">
        <v>9</v>
      </c>
      <c r="C9" s="9"/>
    </row>
    <row r="10" spans="1:3" x14ac:dyDescent="0.25">
      <c r="A10" s="13" t="s">
        <v>10</v>
      </c>
      <c r="B10" s="14" t="s">
        <v>11</v>
      </c>
      <c r="C10" s="15"/>
    </row>
    <row r="12" spans="1:3" x14ac:dyDescent="0.25">
      <c r="A12" s="5" t="s">
        <v>12</v>
      </c>
      <c r="B12" s="6"/>
      <c r="C12" s="7"/>
    </row>
    <row r="13" spans="1:3" x14ac:dyDescent="0.25">
      <c r="A13" s="20" t="s">
        <v>13</v>
      </c>
      <c r="B13" s="17" t="s">
        <v>95</v>
      </c>
      <c r="C13" s="17"/>
    </row>
    <row r="14" spans="1:3" x14ac:dyDescent="0.25">
      <c r="A14" s="12" t="s">
        <v>15</v>
      </c>
      <c r="B14" s="31" t="s">
        <v>39</v>
      </c>
      <c r="C14" s="31"/>
    </row>
    <row r="15" spans="1:3" x14ac:dyDescent="0.25">
      <c r="A15" s="13" t="s">
        <v>17</v>
      </c>
      <c r="B15" s="19" t="s">
        <v>39</v>
      </c>
      <c r="C15" s="19"/>
    </row>
    <row r="19" spans="1:11" x14ac:dyDescent="0.25">
      <c r="A19" s="2" t="s">
        <v>822</v>
      </c>
    </row>
    <row r="20" spans="1:11" x14ac:dyDescent="0.25">
      <c r="A20" s="22" t="s">
        <v>823</v>
      </c>
    </row>
    <row r="22" spans="1:11" ht="15.75" thickBot="1" x14ac:dyDescent="0.3">
      <c r="A22" s="76"/>
      <c r="B22" s="76">
        <v>2015</v>
      </c>
      <c r="C22" s="76">
        <v>2016</v>
      </c>
      <c r="D22" s="76">
        <v>2017</v>
      </c>
      <c r="E22" s="76">
        <v>2018</v>
      </c>
      <c r="F22" s="76">
        <v>2019</v>
      </c>
      <c r="G22" s="76">
        <v>2020</v>
      </c>
      <c r="H22" s="76">
        <v>2021</v>
      </c>
      <c r="I22" s="76">
        <v>2022</v>
      </c>
      <c r="J22" s="76">
        <v>2023</v>
      </c>
      <c r="K22" s="76">
        <v>2024</v>
      </c>
    </row>
    <row r="23" spans="1:11" x14ac:dyDescent="0.25">
      <c r="A23" t="s">
        <v>21</v>
      </c>
      <c r="B23">
        <v>1582887.6</v>
      </c>
      <c r="C23">
        <v>1584069.2</v>
      </c>
      <c r="D23">
        <v>1585999.3</v>
      </c>
      <c r="E23">
        <v>1587902.7</v>
      </c>
      <c r="F23">
        <v>1591270.6</v>
      </c>
      <c r="G23">
        <v>1609505.2</v>
      </c>
      <c r="H23">
        <v>1608018.9</v>
      </c>
      <c r="I23">
        <v>1613080.8</v>
      </c>
      <c r="J23">
        <v>1614760.2</v>
      </c>
      <c r="K23" s="26" t="s">
        <v>22</v>
      </c>
    </row>
    <row r="24" spans="1:11" x14ac:dyDescent="0.25">
      <c r="A24" t="s">
        <v>23</v>
      </c>
      <c r="B24">
        <v>3648.3</v>
      </c>
      <c r="C24">
        <v>3666.9</v>
      </c>
      <c r="D24">
        <v>3666.9</v>
      </c>
      <c r="E24">
        <v>3676.3</v>
      </c>
      <c r="F24">
        <v>3685.7</v>
      </c>
      <c r="G24">
        <v>3638</v>
      </c>
      <c r="H24">
        <v>3638</v>
      </c>
      <c r="I24">
        <v>3634.3</v>
      </c>
      <c r="J24">
        <v>3634.3</v>
      </c>
      <c r="K24" s="26" t="s">
        <v>22</v>
      </c>
    </row>
    <row r="25" spans="1:11" x14ac:dyDescent="0.25">
      <c r="A25" t="s">
        <v>24</v>
      </c>
      <c r="B25">
        <v>94201</v>
      </c>
      <c r="C25">
        <v>94348</v>
      </c>
      <c r="D25">
        <v>94470</v>
      </c>
      <c r="E25">
        <v>94595</v>
      </c>
      <c r="F25">
        <v>94629</v>
      </c>
      <c r="G25">
        <v>94642</v>
      </c>
      <c r="H25">
        <v>94675</v>
      </c>
      <c r="I25">
        <v>94082</v>
      </c>
      <c r="J25">
        <v>94071.3</v>
      </c>
      <c r="K25" s="26" t="s">
        <v>22</v>
      </c>
    </row>
    <row r="26" spans="1:11" ht="15.75" thickBot="1" x14ac:dyDescent="0.3">
      <c r="A26" s="76" t="s">
        <v>25</v>
      </c>
      <c r="B26" s="77" t="s">
        <v>22</v>
      </c>
      <c r="C26" s="77" t="s">
        <v>22</v>
      </c>
      <c r="D26" s="77" t="s">
        <v>22</v>
      </c>
      <c r="E26" s="77" t="s">
        <v>22</v>
      </c>
      <c r="F26" s="77" t="s">
        <v>22</v>
      </c>
      <c r="G26" s="77" t="s">
        <v>22</v>
      </c>
      <c r="H26" s="77" t="s">
        <v>22</v>
      </c>
      <c r="I26" s="77" t="s">
        <v>22</v>
      </c>
      <c r="J26" s="76">
        <v>28549.599999999999</v>
      </c>
      <c r="K26" s="77" t="s">
        <v>22</v>
      </c>
    </row>
    <row r="30" spans="1:11" x14ac:dyDescent="0.25">
      <c r="A30" s="2" t="s">
        <v>824</v>
      </c>
    </row>
    <row r="31" spans="1:11" x14ac:dyDescent="0.25">
      <c r="A31" s="22" t="s">
        <v>823</v>
      </c>
    </row>
    <row r="33" spans="1:11" ht="15.75" thickBot="1" x14ac:dyDescent="0.3">
      <c r="A33" s="76"/>
      <c r="B33" s="76">
        <v>2015</v>
      </c>
      <c r="C33" s="76">
        <v>2016</v>
      </c>
      <c r="D33" s="76">
        <v>2017</v>
      </c>
      <c r="E33" s="76">
        <v>2018</v>
      </c>
      <c r="F33" s="76">
        <v>2019</v>
      </c>
      <c r="G33" s="76">
        <v>2020</v>
      </c>
      <c r="H33" s="76">
        <v>2021</v>
      </c>
      <c r="I33" s="76">
        <v>2022</v>
      </c>
      <c r="J33" s="76">
        <v>2023</v>
      </c>
      <c r="K33" s="76">
        <v>2024</v>
      </c>
    </row>
    <row r="34" spans="1:11" x14ac:dyDescent="0.25">
      <c r="A34" t="s">
        <v>21</v>
      </c>
      <c r="B34">
        <v>38.299999999999997</v>
      </c>
      <c r="C34">
        <v>38.299999999999997</v>
      </c>
      <c r="D34">
        <v>38.299999999999997</v>
      </c>
      <c r="E34">
        <v>38.4</v>
      </c>
      <c r="F34">
        <v>38.5</v>
      </c>
      <c r="G34">
        <v>38.9</v>
      </c>
      <c r="H34">
        <v>38.9</v>
      </c>
      <c r="I34">
        <v>39</v>
      </c>
      <c r="J34">
        <v>39</v>
      </c>
      <c r="K34" s="26" t="s">
        <v>22</v>
      </c>
    </row>
    <row r="35" spans="1:11" x14ac:dyDescent="0.25">
      <c r="A35" t="s">
        <v>23</v>
      </c>
      <c r="B35">
        <v>9.8000000000000007</v>
      </c>
      <c r="C35">
        <v>9.8000000000000007</v>
      </c>
      <c r="D35">
        <v>9.8000000000000007</v>
      </c>
      <c r="E35">
        <v>9.8000000000000007</v>
      </c>
      <c r="F35">
        <v>9.9</v>
      </c>
      <c r="G35">
        <v>9.6999999999999993</v>
      </c>
      <c r="H35">
        <v>9.6999999999999993</v>
      </c>
      <c r="I35">
        <v>9.6999999999999993</v>
      </c>
      <c r="J35">
        <v>9.6999999999999993</v>
      </c>
      <c r="K35" s="26" t="s">
        <v>22</v>
      </c>
    </row>
    <row r="36" spans="1:11" x14ac:dyDescent="0.25">
      <c r="A36" t="s">
        <v>24</v>
      </c>
      <c r="B36">
        <v>30.2</v>
      </c>
      <c r="C36">
        <v>30.2</v>
      </c>
      <c r="D36">
        <v>30.3</v>
      </c>
      <c r="E36">
        <v>30.3</v>
      </c>
      <c r="F36">
        <v>30.3</v>
      </c>
      <c r="G36">
        <v>30.3</v>
      </c>
      <c r="H36">
        <v>30.4</v>
      </c>
      <c r="I36">
        <v>30.2</v>
      </c>
      <c r="J36">
        <v>30.2</v>
      </c>
      <c r="K36" s="26" t="s">
        <v>22</v>
      </c>
    </row>
    <row r="37" spans="1:11" ht="15.75" thickBot="1" x14ac:dyDescent="0.3">
      <c r="A37" s="76" t="s">
        <v>25</v>
      </c>
      <c r="B37" s="77" t="s">
        <v>22</v>
      </c>
      <c r="C37" s="77" t="s">
        <v>22</v>
      </c>
      <c r="D37" s="77" t="s">
        <v>22</v>
      </c>
      <c r="E37" s="77" t="s">
        <v>22</v>
      </c>
      <c r="F37" s="77" t="s">
        <v>22</v>
      </c>
      <c r="G37" s="77" t="s">
        <v>22</v>
      </c>
      <c r="H37" s="77" t="s">
        <v>22</v>
      </c>
      <c r="I37" s="77" t="s">
        <v>22</v>
      </c>
      <c r="J37" s="77" t="s">
        <v>22</v>
      </c>
      <c r="K37" s="77" t="s">
        <v>22</v>
      </c>
    </row>
    <row r="39" spans="1:11" x14ac:dyDescent="0.25">
      <c r="A39" t="s">
        <v>28</v>
      </c>
    </row>
    <row r="40" spans="1:11" x14ac:dyDescent="0.25">
      <c r="A40" t="s">
        <v>825</v>
      </c>
    </row>
    <row r="42" spans="1:11" x14ac:dyDescent="0.25">
      <c r="A42" s="28" t="s">
        <v>30</v>
      </c>
    </row>
    <row r="43" spans="1:11" x14ac:dyDescent="0.25">
      <c r="A43" t="s">
        <v>31</v>
      </c>
    </row>
    <row r="45" spans="1:11" x14ac:dyDescent="0.25">
      <c r="A45" s="28" t="s">
        <v>32</v>
      </c>
    </row>
    <row r="46" spans="1:11" x14ac:dyDescent="0.25">
      <c r="A46" t="s">
        <v>335</v>
      </c>
    </row>
    <row r="51" spans="1:9" x14ac:dyDescent="0.25">
      <c r="A51" s="29" t="s">
        <v>34</v>
      </c>
    </row>
    <row r="52" spans="1:9" x14ac:dyDescent="0.25">
      <c r="A52" s="30" t="s">
        <v>826</v>
      </c>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sheetData>
  <mergeCells count="11">
    <mergeCell ref="A12:C12"/>
    <mergeCell ref="B13:C13"/>
    <mergeCell ref="B14:C14"/>
    <mergeCell ref="B15:C15"/>
    <mergeCell ref="A52:I55"/>
    <mergeCell ref="A5:C5"/>
    <mergeCell ref="B6:C6"/>
    <mergeCell ref="B7:C7"/>
    <mergeCell ref="B8:C8"/>
    <mergeCell ref="B9:C9"/>
    <mergeCell ref="B10:C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C02B"/>
  </sheetPr>
  <dimension ref="A1:N52"/>
  <sheetViews>
    <sheetView workbookViewId="0">
      <selection activeCell="E1" sqref="E1"/>
    </sheetView>
  </sheetViews>
  <sheetFormatPr defaultRowHeight="15" x14ac:dyDescent="0.25"/>
  <cols>
    <col min="1" max="1" width="15.7109375" customWidth="1"/>
  </cols>
  <sheetData>
    <row r="1" spans="1:5" ht="23.25" x14ac:dyDescent="0.35">
      <c r="A1" s="75" t="s">
        <v>818</v>
      </c>
    </row>
    <row r="2" spans="1:5" x14ac:dyDescent="0.25">
      <c r="A2" s="4" t="str">
        <f>HYPERLINK("#CONTENTS!A1", "CONTENTS")</f>
        <v>CONTENTS</v>
      </c>
    </row>
    <row r="5" spans="1:5" x14ac:dyDescent="0.25">
      <c r="A5" s="5" t="s">
        <v>1</v>
      </c>
      <c r="B5" s="6"/>
      <c r="C5" s="6"/>
      <c r="D5" s="6"/>
      <c r="E5" s="7"/>
    </row>
    <row r="6" spans="1:5" ht="30" customHeight="1" x14ac:dyDescent="0.25">
      <c r="A6" s="11" t="s">
        <v>2</v>
      </c>
      <c r="B6" s="8" t="s">
        <v>827</v>
      </c>
      <c r="C6" s="8"/>
      <c r="D6" s="8"/>
      <c r="E6" s="8"/>
    </row>
    <row r="7" spans="1:5" x14ac:dyDescent="0.25">
      <c r="A7" s="12" t="s">
        <v>4</v>
      </c>
      <c r="B7" s="9" t="s">
        <v>828</v>
      </c>
      <c r="C7" s="9"/>
      <c r="D7" s="9"/>
      <c r="E7" s="9"/>
    </row>
    <row r="8" spans="1:5" x14ac:dyDescent="0.25">
      <c r="A8" s="12" t="s">
        <v>6</v>
      </c>
      <c r="B8" s="10" t="s">
        <v>829</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6"/>
      <c r="D12" s="7"/>
    </row>
    <row r="13" spans="1:5" x14ac:dyDescent="0.25">
      <c r="A13" s="20" t="s">
        <v>13</v>
      </c>
      <c r="B13" s="17" t="s">
        <v>95</v>
      </c>
      <c r="C13" s="17"/>
      <c r="D13" s="17"/>
    </row>
    <row r="14" spans="1:5" x14ac:dyDescent="0.25">
      <c r="A14" s="12" t="s">
        <v>15</v>
      </c>
      <c r="B14" s="9" t="s">
        <v>830</v>
      </c>
      <c r="C14" s="9"/>
      <c r="D14" s="9"/>
    </row>
    <row r="15" spans="1:5" x14ac:dyDescent="0.25">
      <c r="A15" s="13" t="s">
        <v>17</v>
      </c>
      <c r="B15" s="19" t="s">
        <v>18</v>
      </c>
      <c r="C15" s="19"/>
      <c r="D15" s="19"/>
    </row>
    <row r="19" spans="1:14" x14ac:dyDescent="0.25">
      <c r="A19" s="2" t="s">
        <v>831</v>
      </c>
    </row>
    <row r="20" spans="1:14" x14ac:dyDescent="0.25">
      <c r="A20" s="22" t="s">
        <v>832</v>
      </c>
    </row>
    <row r="22" spans="1:14" ht="15.75" thickBot="1" x14ac:dyDescent="0.3">
      <c r="A22" s="76"/>
      <c r="B22" s="76">
        <v>2011</v>
      </c>
      <c r="C22" s="76">
        <v>2012</v>
      </c>
      <c r="D22" s="76">
        <v>2013</v>
      </c>
      <c r="E22" s="76">
        <v>2014</v>
      </c>
      <c r="F22" s="76">
        <v>2015</v>
      </c>
      <c r="G22" s="76">
        <v>2016</v>
      </c>
      <c r="H22" s="76">
        <v>2017</v>
      </c>
      <c r="I22" s="76">
        <v>2018</v>
      </c>
      <c r="J22" s="76">
        <v>2019</v>
      </c>
      <c r="K22" s="76">
        <v>2020</v>
      </c>
      <c r="L22" s="76">
        <v>2021</v>
      </c>
      <c r="M22" s="76">
        <v>2022</v>
      </c>
      <c r="N22" s="76">
        <v>2023</v>
      </c>
    </row>
    <row r="23" spans="1:14" x14ac:dyDescent="0.25">
      <c r="A23" t="s">
        <v>21</v>
      </c>
      <c r="B23">
        <v>24.6</v>
      </c>
      <c r="C23">
        <v>24.6</v>
      </c>
      <c r="D23">
        <v>25</v>
      </c>
      <c r="E23">
        <v>25.1</v>
      </c>
      <c r="F23">
        <v>25.2</v>
      </c>
      <c r="G23">
        <v>25.3</v>
      </c>
      <c r="H23">
        <v>25.3</v>
      </c>
      <c r="I23">
        <v>25.6</v>
      </c>
      <c r="J23">
        <v>25.8</v>
      </c>
      <c r="K23">
        <v>26</v>
      </c>
      <c r="L23">
        <v>26.1</v>
      </c>
      <c r="M23">
        <v>26.1</v>
      </c>
      <c r="N23">
        <v>26.4</v>
      </c>
    </row>
    <row r="24" spans="1:14" x14ac:dyDescent="0.25">
      <c r="A24" t="s">
        <v>23</v>
      </c>
      <c r="B24">
        <v>17</v>
      </c>
      <c r="C24">
        <v>17</v>
      </c>
      <c r="D24">
        <v>17.3</v>
      </c>
      <c r="E24">
        <v>19.8</v>
      </c>
      <c r="F24">
        <v>21.1</v>
      </c>
      <c r="G24">
        <v>21.1</v>
      </c>
      <c r="H24">
        <v>22</v>
      </c>
      <c r="I24">
        <v>22.7</v>
      </c>
      <c r="J24">
        <v>22.7</v>
      </c>
      <c r="K24">
        <v>22.7</v>
      </c>
      <c r="L24">
        <v>22.7</v>
      </c>
      <c r="M24">
        <v>22.7</v>
      </c>
      <c r="N24">
        <v>26.5</v>
      </c>
    </row>
    <row r="25" spans="1:14" ht="15.75" thickBot="1" x14ac:dyDescent="0.3">
      <c r="A25" s="76" t="s">
        <v>24</v>
      </c>
      <c r="B25" s="76">
        <v>39.5</v>
      </c>
      <c r="C25" s="76">
        <v>39.5</v>
      </c>
      <c r="D25" s="76">
        <v>39.5</v>
      </c>
      <c r="E25" s="76">
        <v>39.6</v>
      </c>
      <c r="F25" s="76">
        <v>39.6</v>
      </c>
      <c r="G25" s="76">
        <v>39.6</v>
      </c>
      <c r="H25" s="76">
        <v>39.6</v>
      </c>
      <c r="I25" s="76">
        <v>39.6</v>
      </c>
      <c r="J25" s="76">
        <v>39.6</v>
      </c>
      <c r="K25" s="76">
        <v>39.6</v>
      </c>
      <c r="L25" s="76">
        <v>39.6</v>
      </c>
      <c r="M25" s="76">
        <v>39.6</v>
      </c>
      <c r="N25" s="76">
        <v>39.6</v>
      </c>
    </row>
    <row r="29" spans="1:14" x14ac:dyDescent="0.25">
      <c r="A29" s="2" t="s">
        <v>833</v>
      </c>
    </row>
    <row r="30" spans="1:14" x14ac:dyDescent="0.25">
      <c r="A30" s="22" t="s">
        <v>832</v>
      </c>
    </row>
    <row r="32" spans="1:14" ht="15.75" thickBot="1" x14ac:dyDescent="0.3">
      <c r="A32" s="76"/>
      <c r="B32" s="76">
        <v>2011</v>
      </c>
      <c r="C32" s="76">
        <v>2012</v>
      </c>
      <c r="D32" s="76">
        <v>2013</v>
      </c>
      <c r="E32" s="76">
        <v>2014</v>
      </c>
      <c r="F32" s="76">
        <v>2015</v>
      </c>
      <c r="G32" s="76">
        <v>2016</v>
      </c>
      <c r="H32" s="76">
        <v>2017</v>
      </c>
      <c r="I32" s="76">
        <v>2018</v>
      </c>
      <c r="J32" s="76">
        <v>2019</v>
      </c>
      <c r="K32" s="76">
        <v>2020</v>
      </c>
      <c r="L32" s="76">
        <v>2021</v>
      </c>
      <c r="M32" s="76">
        <v>2022</v>
      </c>
      <c r="N32" s="76">
        <v>2023</v>
      </c>
    </row>
    <row r="33" spans="1:14" x14ac:dyDescent="0.25">
      <c r="A33" t="s">
        <v>21</v>
      </c>
      <c r="B33">
        <v>1016136</v>
      </c>
      <c r="C33">
        <v>1018290</v>
      </c>
      <c r="D33">
        <v>1033951</v>
      </c>
      <c r="E33">
        <v>1039284</v>
      </c>
      <c r="F33">
        <v>1043088</v>
      </c>
      <c r="G33">
        <v>1045023</v>
      </c>
      <c r="H33">
        <v>1047932</v>
      </c>
      <c r="I33">
        <v>1058948</v>
      </c>
      <c r="J33">
        <v>1067088</v>
      </c>
      <c r="K33">
        <v>1074311</v>
      </c>
      <c r="L33">
        <v>1077513</v>
      </c>
      <c r="M33">
        <v>1078132</v>
      </c>
      <c r="N33">
        <v>1089885</v>
      </c>
    </row>
    <row r="34" spans="1:14" x14ac:dyDescent="0.25">
      <c r="A34" t="s">
        <v>23</v>
      </c>
      <c r="B34">
        <v>6362</v>
      </c>
      <c r="C34">
        <v>6362</v>
      </c>
      <c r="D34">
        <v>6480</v>
      </c>
      <c r="E34">
        <v>7424</v>
      </c>
      <c r="F34">
        <v>7897</v>
      </c>
      <c r="G34">
        <v>7897</v>
      </c>
      <c r="H34">
        <v>8230</v>
      </c>
      <c r="I34">
        <v>8505</v>
      </c>
      <c r="J34">
        <v>8505</v>
      </c>
      <c r="K34">
        <v>8505</v>
      </c>
      <c r="L34">
        <v>8505</v>
      </c>
      <c r="M34">
        <v>8505</v>
      </c>
      <c r="N34">
        <v>9899</v>
      </c>
    </row>
    <row r="35" spans="1:14" ht="15.75" thickBot="1" x14ac:dyDescent="0.3">
      <c r="A35" s="76" t="s">
        <v>24</v>
      </c>
      <c r="B35" s="76">
        <v>123297</v>
      </c>
      <c r="C35" s="76">
        <v>123352</v>
      </c>
      <c r="D35" s="76">
        <v>123352</v>
      </c>
      <c r="E35" s="76">
        <v>123385</v>
      </c>
      <c r="F35" s="76">
        <v>123386</v>
      </c>
      <c r="G35" s="76">
        <v>123386</v>
      </c>
      <c r="H35" s="76">
        <v>123431</v>
      </c>
      <c r="I35" s="76">
        <v>123443</v>
      </c>
      <c r="J35" s="76">
        <v>123456</v>
      </c>
      <c r="K35" s="76">
        <v>123476</v>
      </c>
      <c r="L35" s="76">
        <v>123503</v>
      </c>
      <c r="M35" s="76">
        <v>123503</v>
      </c>
      <c r="N35" s="76">
        <v>123528</v>
      </c>
    </row>
    <row r="37" spans="1:14" x14ac:dyDescent="0.25">
      <c r="A37" t="s">
        <v>762</v>
      </c>
    </row>
    <row r="38" spans="1:14" x14ac:dyDescent="0.25">
      <c r="A38" t="s">
        <v>834</v>
      </c>
    </row>
    <row r="43" spans="1:14" x14ac:dyDescent="0.25">
      <c r="A43" s="29" t="s">
        <v>34</v>
      </c>
    </row>
    <row r="44" spans="1:14" x14ac:dyDescent="0.25">
      <c r="A44" s="30" t="s">
        <v>835</v>
      </c>
      <c r="B44" s="16"/>
      <c r="C44" s="16"/>
      <c r="D44" s="16"/>
      <c r="E44" s="16"/>
      <c r="F44" s="16"/>
      <c r="G44" s="16"/>
      <c r="H44" s="16"/>
      <c r="I44" s="16"/>
    </row>
    <row r="45" spans="1:14" x14ac:dyDescent="0.25">
      <c r="A45" s="16"/>
      <c r="B45" s="16"/>
      <c r="C45" s="16"/>
      <c r="D45" s="16"/>
      <c r="E45" s="16"/>
      <c r="F45" s="16"/>
      <c r="G45" s="16"/>
      <c r="H45" s="16"/>
      <c r="I45" s="16"/>
    </row>
    <row r="46" spans="1:14" x14ac:dyDescent="0.25">
      <c r="A46" s="16"/>
      <c r="B46" s="16"/>
      <c r="C46" s="16"/>
      <c r="D46" s="16"/>
      <c r="E46" s="16"/>
      <c r="F46" s="16"/>
      <c r="G46" s="16"/>
      <c r="H46" s="16"/>
      <c r="I46" s="16"/>
    </row>
    <row r="47" spans="1:14" x14ac:dyDescent="0.25">
      <c r="A47" s="16"/>
      <c r="B47" s="16"/>
      <c r="C47" s="16"/>
      <c r="D47" s="16"/>
      <c r="E47" s="16"/>
      <c r="F47" s="16"/>
      <c r="G47" s="16"/>
      <c r="H47" s="16"/>
      <c r="I47" s="16"/>
    </row>
    <row r="48" spans="1:14"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sheetData>
  <mergeCells count="11">
    <mergeCell ref="A12:D12"/>
    <mergeCell ref="B13:D13"/>
    <mergeCell ref="B14:D14"/>
    <mergeCell ref="B15:D15"/>
    <mergeCell ref="A44:I5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DA63A"/>
  </sheetPr>
  <dimension ref="A1:I69"/>
  <sheetViews>
    <sheetView workbookViewId="0">
      <selection activeCell="E1" sqref="E1"/>
    </sheetView>
  </sheetViews>
  <sheetFormatPr defaultRowHeight="15" x14ac:dyDescent="0.25"/>
  <cols>
    <col min="1" max="1" width="15.7109375" customWidth="1"/>
  </cols>
  <sheetData>
    <row r="1" spans="1:5" ht="23.25" x14ac:dyDescent="0.35">
      <c r="A1" s="33" t="s">
        <v>81</v>
      </c>
    </row>
    <row r="2" spans="1:5" x14ac:dyDescent="0.25">
      <c r="A2" s="4" t="str">
        <f>HYPERLINK("#CONTENTS!A1", "CONTENTS")</f>
        <v>CONTENTS</v>
      </c>
    </row>
    <row r="5" spans="1:5" x14ac:dyDescent="0.25">
      <c r="A5" s="5" t="s">
        <v>1</v>
      </c>
      <c r="B5" s="6"/>
      <c r="C5" s="6"/>
      <c r="D5" s="6"/>
      <c r="E5" s="7"/>
    </row>
    <row r="6" spans="1:5" ht="30" customHeight="1" x14ac:dyDescent="0.25">
      <c r="A6" s="11" t="s">
        <v>2</v>
      </c>
      <c r="B6" s="8" t="s">
        <v>82</v>
      </c>
      <c r="C6" s="8"/>
      <c r="D6" s="8"/>
      <c r="E6" s="8"/>
    </row>
    <row r="7" spans="1:5" x14ac:dyDescent="0.25">
      <c r="A7" s="12" t="s">
        <v>4</v>
      </c>
      <c r="B7" s="9" t="s">
        <v>83</v>
      </c>
      <c r="C7" s="9"/>
      <c r="D7" s="9"/>
      <c r="E7" s="9"/>
    </row>
    <row r="8" spans="1:5" x14ac:dyDescent="0.25">
      <c r="A8" s="12" t="s">
        <v>6</v>
      </c>
      <c r="B8" s="10" t="s">
        <v>84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6" x14ac:dyDescent="0.25">
      <c r="A19" s="2" t="s">
        <v>85</v>
      </c>
    </row>
    <row r="20" spans="1:6" x14ac:dyDescent="0.25">
      <c r="A20" s="22" t="s">
        <v>86</v>
      </c>
    </row>
    <row r="22" spans="1:6" ht="15.75" thickBot="1" x14ac:dyDescent="0.3">
      <c r="A22" s="34"/>
      <c r="B22" s="34">
        <v>2014</v>
      </c>
      <c r="C22" s="34">
        <v>2017</v>
      </c>
      <c r="D22" s="34">
        <v>2019</v>
      </c>
      <c r="E22" s="34">
        <v>2022</v>
      </c>
      <c r="F22" s="34">
        <v>2025</v>
      </c>
    </row>
    <row r="23" spans="1:6" x14ac:dyDescent="0.25">
      <c r="A23" t="s">
        <v>21</v>
      </c>
      <c r="B23">
        <v>51.1</v>
      </c>
      <c r="C23">
        <v>52</v>
      </c>
      <c r="D23">
        <v>52.7</v>
      </c>
      <c r="E23">
        <v>51.3</v>
      </c>
      <c r="F23" s="26" t="s">
        <v>22</v>
      </c>
    </row>
    <row r="24" spans="1:6" x14ac:dyDescent="0.25">
      <c r="A24" t="s">
        <v>23</v>
      </c>
      <c r="B24">
        <v>49.4</v>
      </c>
      <c r="C24">
        <v>46.9</v>
      </c>
      <c r="D24">
        <v>50</v>
      </c>
      <c r="E24">
        <v>47.6</v>
      </c>
      <c r="F24">
        <v>48.6</v>
      </c>
    </row>
    <row r="25" spans="1:6" x14ac:dyDescent="0.25">
      <c r="A25" t="s">
        <v>24</v>
      </c>
      <c r="B25">
        <v>54.7</v>
      </c>
      <c r="C25">
        <v>56.1</v>
      </c>
      <c r="D25">
        <v>58.1</v>
      </c>
      <c r="E25">
        <v>58.4</v>
      </c>
      <c r="F25">
        <v>58.8</v>
      </c>
    </row>
    <row r="26" spans="1:6" ht="15.75" thickBot="1" x14ac:dyDescent="0.3">
      <c r="A26" s="34" t="s">
        <v>25</v>
      </c>
      <c r="B26" s="35" t="s">
        <v>22</v>
      </c>
      <c r="C26" s="34">
        <v>49.5</v>
      </c>
      <c r="D26" s="34">
        <v>53.6</v>
      </c>
      <c r="E26" s="34">
        <v>52.4</v>
      </c>
      <c r="F26" s="35" t="s">
        <v>22</v>
      </c>
    </row>
    <row r="30" spans="1:6" x14ac:dyDescent="0.25">
      <c r="A30" s="2" t="s">
        <v>85</v>
      </c>
    </row>
    <row r="31" spans="1:6" x14ac:dyDescent="0.25">
      <c r="A31" s="22" t="s">
        <v>87</v>
      </c>
    </row>
    <row r="33" spans="1:6" ht="15.75" thickBot="1" x14ac:dyDescent="0.3">
      <c r="A33" s="34"/>
      <c r="B33" s="34">
        <v>2014</v>
      </c>
      <c r="C33" s="34">
        <v>2017</v>
      </c>
      <c r="D33" s="34">
        <v>2019</v>
      </c>
      <c r="E33" s="34">
        <v>2022</v>
      </c>
      <c r="F33" s="34">
        <v>2025</v>
      </c>
    </row>
    <row r="34" spans="1:6" x14ac:dyDescent="0.25">
      <c r="A34" t="s">
        <v>21</v>
      </c>
      <c r="B34">
        <v>35.700000000000003</v>
      </c>
      <c r="C34">
        <v>37</v>
      </c>
      <c r="D34">
        <v>36.200000000000003</v>
      </c>
      <c r="E34">
        <v>36.5</v>
      </c>
      <c r="F34" s="26" t="s">
        <v>22</v>
      </c>
    </row>
    <row r="35" spans="1:6" x14ac:dyDescent="0.25">
      <c r="A35" t="s">
        <v>23</v>
      </c>
      <c r="B35">
        <v>36</v>
      </c>
      <c r="C35">
        <v>34.200000000000003</v>
      </c>
      <c r="D35">
        <v>35.4</v>
      </c>
      <c r="E35">
        <v>34.4</v>
      </c>
      <c r="F35">
        <v>33.700000000000003</v>
      </c>
    </row>
    <row r="36" spans="1:6" x14ac:dyDescent="0.25">
      <c r="A36" t="s">
        <v>24</v>
      </c>
      <c r="B36">
        <v>37.5</v>
      </c>
      <c r="C36">
        <v>39.200000000000003</v>
      </c>
      <c r="D36">
        <v>39.1</v>
      </c>
      <c r="E36">
        <v>39.799999999999997</v>
      </c>
      <c r="F36">
        <v>39.4</v>
      </c>
    </row>
    <row r="37" spans="1:6" ht="15.75" thickBot="1" x14ac:dyDescent="0.3">
      <c r="A37" s="34" t="s">
        <v>25</v>
      </c>
      <c r="B37" s="35" t="s">
        <v>22</v>
      </c>
      <c r="C37" s="34">
        <v>36.200000000000003</v>
      </c>
      <c r="D37" s="34">
        <v>36.299999999999997</v>
      </c>
      <c r="E37" s="34">
        <v>40.700000000000003</v>
      </c>
      <c r="F37" s="35" t="s">
        <v>22</v>
      </c>
    </row>
    <row r="41" spans="1:6" x14ac:dyDescent="0.25">
      <c r="A41" s="2" t="s">
        <v>85</v>
      </c>
    </row>
    <row r="42" spans="1:6" x14ac:dyDescent="0.25">
      <c r="A42" s="22" t="s">
        <v>88</v>
      </c>
    </row>
    <row r="44" spans="1:6" ht="15.75" thickBot="1" x14ac:dyDescent="0.3">
      <c r="A44" s="34"/>
      <c r="B44" s="34">
        <v>2014</v>
      </c>
      <c r="C44" s="34">
        <v>2017</v>
      </c>
      <c r="D44" s="34">
        <v>2019</v>
      </c>
      <c r="E44" s="34">
        <v>2022</v>
      </c>
      <c r="F44" s="34">
        <v>2025</v>
      </c>
    </row>
    <row r="45" spans="1:6" x14ac:dyDescent="0.25">
      <c r="A45" t="s">
        <v>21</v>
      </c>
      <c r="B45">
        <v>15.4</v>
      </c>
      <c r="C45">
        <v>15.1</v>
      </c>
      <c r="D45">
        <v>16.5</v>
      </c>
      <c r="E45">
        <v>14.8</v>
      </c>
      <c r="F45" s="26" t="s">
        <v>22</v>
      </c>
    </row>
    <row r="46" spans="1:6" x14ac:dyDescent="0.25">
      <c r="A46" t="s">
        <v>23</v>
      </c>
      <c r="B46">
        <v>13.3</v>
      </c>
      <c r="C46">
        <v>12.7</v>
      </c>
      <c r="D46">
        <v>14.7</v>
      </c>
      <c r="E46">
        <v>13.2</v>
      </c>
      <c r="F46">
        <v>15</v>
      </c>
    </row>
    <row r="47" spans="1:6" x14ac:dyDescent="0.25">
      <c r="A47" t="s">
        <v>24</v>
      </c>
      <c r="B47">
        <v>17.2</v>
      </c>
      <c r="C47">
        <v>16.899999999999999</v>
      </c>
      <c r="D47">
        <v>19</v>
      </c>
      <c r="E47">
        <v>18.600000000000001</v>
      </c>
      <c r="F47">
        <v>19.399999999999999</v>
      </c>
    </row>
    <row r="48" spans="1:6" ht="15.75" thickBot="1" x14ac:dyDescent="0.3">
      <c r="A48" s="34" t="s">
        <v>25</v>
      </c>
      <c r="B48" s="35" t="s">
        <v>22</v>
      </c>
      <c r="C48" s="34">
        <v>13.3</v>
      </c>
      <c r="D48" s="34">
        <v>17.3</v>
      </c>
      <c r="E48" s="34">
        <v>11.6</v>
      </c>
      <c r="F48" s="35" t="s">
        <v>22</v>
      </c>
    </row>
    <row r="50" spans="1:9" x14ac:dyDescent="0.25">
      <c r="A50" t="s">
        <v>28</v>
      </c>
    </row>
    <row r="51" spans="1:9" x14ac:dyDescent="0.25">
      <c r="A51" t="s">
        <v>89</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90</v>
      </c>
    </row>
    <row r="63" spans="1:9" x14ac:dyDescent="0.25">
      <c r="A63" s="29" t="s">
        <v>34</v>
      </c>
    </row>
    <row r="64" spans="1:9" x14ac:dyDescent="0.25">
      <c r="A64" s="30" t="s">
        <v>91</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sheetData>
  <mergeCells count="11">
    <mergeCell ref="A12:C12"/>
    <mergeCell ref="B13:C13"/>
    <mergeCell ref="B14:C14"/>
    <mergeCell ref="B15:C15"/>
    <mergeCell ref="A64:I6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C02B"/>
  </sheetPr>
  <dimension ref="A1:P53"/>
  <sheetViews>
    <sheetView workbookViewId="0">
      <selection activeCell="E1" sqref="E1"/>
    </sheetView>
  </sheetViews>
  <sheetFormatPr defaultRowHeight="15" x14ac:dyDescent="0.25"/>
  <cols>
    <col min="1" max="1" width="15.7109375" customWidth="1"/>
  </cols>
  <sheetData>
    <row r="1" spans="1:5" ht="23.25" x14ac:dyDescent="0.35">
      <c r="A1" s="75" t="s">
        <v>818</v>
      </c>
    </row>
    <row r="2" spans="1:5" x14ac:dyDescent="0.25">
      <c r="A2" s="4" t="str">
        <f>HYPERLINK("#CONTENTS!A1", "CONTENTS")</f>
        <v>CONTENTS</v>
      </c>
    </row>
    <row r="5" spans="1:5" x14ac:dyDescent="0.25">
      <c r="A5" s="5" t="s">
        <v>1</v>
      </c>
      <c r="B5" s="6"/>
      <c r="C5" s="6"/>
      <c r="D5" s="6"/>
      <c r="E5" s="7"/>
    </row>
    <row r="6" spans="1:5" x14ac:dyDescent="0.25">
      <c r="A6" s="20" t="s">
        <v>2</v>
      </c>
      <c r="B6" s="17" t="s">
        <v>836</v>
      </c>
      <c r="C6" s="17"/>
      <c r="D6" s="17"/>
      <c r="E6" s="17"/>
    </row>
    <row r="7" spans="1:5" x14ac:dyDescent="0.25">
      <c r="A7" s="12" t="s">
        <v>4</v>
      </c>
      <c r="B7" s="9" t="s">
        <v>837</v>
      </c>
      <c r="C7" s="9"/>
      <c r="D7" s="9"/>
      <c r="E7" s="9"/>
    </row>
    <row r="8" spans="1:5" x14ac:dyDescent="0.25">
      <c r="A8" s="12" t="s">
        <v>6</v>
      </c>
      <c r="B8" s="10" t="s">
        <v>838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839</v>
      </c>
    </row>
    <row r="20" spans="1:16" x14ac:dyDescent="0.25">
      <c r="A20" s="22" t="s">
        <v>135</v>
      </c>
    </row>
    <row r="22" spans="1:16" ht="15.75" thickBot="1" x14ac:dyDescent="0.3">
      <c r="A22" s="76"/>
      <c r="B22" s="76">
        <v>2010</v>
      </c>
      <c r="C22" s="76">
        <v>2011</v>
      </c>
      <c r="D22" s="76">
        <v>2012</v>
      </c>
      <c r="E22" s="76">
        <v>2013</v>
      </c>
      <c r="F22" s="76">
        <v>2014</v>
      </c>
      <c r="G22" s="76">
        <v>2015</v>
      </c>
      <c r="H22" s="76">
        <v>2016</v>
      </c>
      <c r="I22" s="76">
        <v>2017</v>
      </c>
      <c r="J22" s="76">
        <v>2018</v>
      </c>
      <c r="K22" s="76">
        <v>2019</v>
      </c>
      <c r="L22" s="76">
        <v>2020</v>
      </c>
      <c r="M22" s="76">
        <v>2021</v>
      </c>
      <c r="N22" s="76">
        <v>2022</v>
      </c>
      <c r="O22" s="76">
        <v>2023</v>
      </c>
      <c r="P22" s="76">
        <v>2024</v>
      </c>
    </row>
    <row r="23" spans="1:16" x14ac:dyDescent="0.25">
      <c r="A23" t="s">
        <v>21</v>
      </c>
      <c r="B23">
        <v>42649</v>
      </c>
      <c r="C23">
        <v>151645</v>
      </c>
      <c r="D23">
        <v>453489</v>
      </c>
      <c r="E23">
        <v>56035</v>
      </c>
      <c r="F23">
        <v>49034</v>
      </c>
      <c r="G23">
        <v>122818</v>
      </c>
      <c r="H23">
        <v>73677</v>
      </c>
      <c r="I23">
        <v>163652</v>
      </c>
      <c r="J23">
        <v>520817</v>
      </c>
      <c r="K23">
        <v>310240</v>
      </c>
      <c r="L23">
        <v>221686</v>
      </c>
      <c r="M23">
        <v>40823</v>
      </c>
      <c r="N23">
        <v>558313</v>
      </c>
      <c r="O23">
        <v>155432</v>
      </c>
      <c r="P23">
        <v>156703</v>
      </c>
    </row>
    <row r="24" spans="1:16" x14ac:dyDescent="0.25">
      <c r="A24" t="s">
        <v>23</v>
      </c>
      <c r="B24">
        <v>13</v>
      </c>
      <c r="C24">
        <v>209</v>
      </c>
      <c r="D24">
        <v>0</v>
      </c>
      <c r="E24">
        <v>0</v>
      </c>
      <c r="F24">
        <v>0</v>
      </c>
      <c r="G24">
        <v>25</v>
      </c>
      <c r="H24">
        <v>0</v>
      </c>
      <c r="I24">
        <v>32</v>
      </c>
      <c r="J24">
        <v>20503</v>
      </c>
      <c r="K24">
        <v>2858</v>
      </c>
      <c r="L24">
        <v>9759</v>
      </c>
      <c r="M24">
        <v>12</v>
      </c>
      <c r="N24">
        <v>3899</v>
      </c>
      <c r="O24">
        <v>50</v>
      </c>
      <c r="P24">
        <v>0</v>
      </c>
    </row>
    <row r="25" spans="1:16" x14ac:dyDescent="0.25">
      <c r="A25" t="s">
        <v>24</v>
      </c>
      <c r="B25">
        <v>0</v>
      </c>
      <c r="C25">
        <v>397</v>
      </c>
      <c r="D25">
        <v>3759</v>
      </c>
      <c r="E25">
        <v>626</v>
      </c>
      <c r="F25">
        <v>191</v>
      </c>
      <c r="G25">
        <v>50262</v>
      </c>
      <c r="H25">
        <v>13041</v>
      </c>
      <c r="I25">
        <v>4301</v>
      </c>
      <c r="J25">
        <v>46239</v>
      </c>
      <c r="K25">
        <v>49635</v>
      </c>
      <c r="L25">
        <v>3604</v>
      </c>
      <c r="M25">
        <v>2051</v>
      </c>
      <c r="N25">
        <v>22973</v>
      </c>
      <c r="O25">
        <v>14528</v>
      </c>
      <c r="P25">
        <v>7957</v>
      </c>
    </row>
    <row r="26" spans="1:16" ht="15.75" thickBot="1" x14ac:dyDescent="0.3">
      <c r="A26" s="76" t="s">
        <v>25</v>
      </c>
      <c r="B26" s="76">
        <v>0</v>
      </c>
      <c r="C26" s="76">
        <v>3288</v>
      </c>
      <c r="D26" s="76">
        <v>35885</v>
      </c>
      <c r="E26" s="76">
        <v>7632</v>
      </c>
      <c r="F26" s="76">
        <v>7</v>
      </c>
      <c r="G26" s="76">
        <v>638</v>
      </c>
      <c r="H26" s="76">
        <v>0</v>
      </c>
      <c r="I26" s="76">
        <v>3455</v>
      </c>
      <c r="J26" s="76">
        <v>0</v>
      </c>
      <c r="K26" s="76">
        <v>113</v>
      </c>
      <c r="L26" s="76">
        <v>664</v>
      </c>
      <c r="M26" s="76">
        <v>2871</v>
      </c>
      <c r="N26" s="76">
        <v>15975</v>
      </c>
      <c r="O26" s="76">
        <v>22</v>
      </c>
      <c r="P26" s="76">
        <v>5533</v>
      </c>
    </row>
    <row r="30" spans="1:16" x14ac:dyDescent="0.25">
      <c r="A30" s="2" t="s">
        <v>840</v>
      </c>
    </row>
    <row r="31" spans="1:16" x14ac:dyDescent="0.25">
      <c r="A31" s="22" t="s">
        <v>135</v>
      </c>
    </row>
    <row r="33" spans="1:16" ht="15.75" thickBot="1" x14ac:dyDescent="0.3">
      <c r="A33" s="76"/>
      <c r="B33" s="76">
        <v>2010</v>
      </c>
      <c r="C33" s="76">
        <v>2011</v>
      </c>
      <c r="D33" s="76">
        <v>2012</v>
      </c>
      <c r="E33" s="76">
        <v>2013</v>
      </c>
      <c r="F33" s="76">
        <v>2014</v>
      </c>
      <c r="G33" s="76">
        <v>2015</v>
      </c>
      <c r="H33" s="76">
        <v>2016</v>
      </c>
      <c r="I33" s="76">
        <v>2017</v>
      </c>
      <c r="J33" s="76">
        <v>2018</v>
      </c>
      <c r="K33" s="76">
        <v>2019</v>
      </c>
      <c r="L33" s="76">
        <v>2020</v>
      </c>
      <c r="M33" s="76">
        <v>2021</v>
      </c>
      <c r="N33" s="76">
        <v>2022</v>
      </c>
      <c r="O33" s="76">
        <v>2023</v>
      </c>
      <c r="P33" s="76">
        <v>2024</v>
      </c>
    </row>
    <row r="34" spans="1:16" x14ac:dyDescent="0.25">
      <c r="A34" t="s">
        <v>21</v>
      </c>
      <c r="B34">
        <v>1</v>
      </c>
      <c r="C34">
        <v>3.6</v>
      </c>
      <c r="D34">
        <v>10.8</v>
      </c>
      <c r="E34">
        <v>1.3</v>
      </c>
      <c r="F34">
        <v>1.2</v>
      </c>
      <c r="G34">
        <v>2.9</v>
      </c>
      <c r="H34">
        <v>1.8</v>
      </c>
      <c r="I34">
        <v>3.9</v>
      </c>
      <c r="J34">
        <v>12.4</v>
      </c>
      <c r="K34">
        <v>7.4</v>
      </c>
      <c r="L34">
        <v>5.3</v>
      </c>
      <c r="M34">
        <v>1</v>
      </c>
      <c r="N34">
        <v>13.3</v>
      </c>
      <c r="O34">
        <v>3.7</v>
      </c>
      <c r="P34">
        <v>3.7</v>
      </c>
    </row>
    <row r="35" spans="1:16" x14ac:dyDescent="0.25">
      <c r="A35" t="s">
        <v>23</v>
      </c>
      <c r="B35">
        <v>0</v>
      </c>
      <c r="C35">
        <v>0.6</v>
      </c>
      <c r="D35">
        <v>0</v>
      </c>
      <c r="E35">
        <v>0</v>
      </c>
      <c r="F35">
        <v>0</v>
      </c>
      <c r="G35">
        <v>0.1</v>
      </c>
      <c r="H35">
        <v>0</v>
      </c>
      <c r="I35">
        <v>0.1</v>
      </c>
      <c r="J35">
        <v>60.2</v>
      </c>
      <c r="K35">
        <v>8.4</v>
      </c>
      <c r="L35">
        <v>28.7</v>
      </c>
      <c r="M35">
        <v>0</v>
      </c>
      <c r="N35">
        <v>11.5</v>
      </c>
      <c r="O35">
        <v>0.2</v>
      </c>
      <c r="P35">
        <v>0</v>
      </c>
    </row>
    <row r="36" spans="1:16" x14ac:dyDescent="0.25">
      <c r="A36" t="s">
        <v>24</v>
      </c>
      <c r="B36">
        <v>0</v>
      </c>
      <c r="C36">
        <v>0.1</v>
      </c>
      <c r="D36">
        <v>1.2</v>
      </c>
      <c r="E36">
        <v>0.2</v>
      </c>
      <c r="F36">
        <v>0.1</v>
      </c>
      <c r="G36">
        <v>16.399999999999999</v>
      </c>
      <c r="H36">
        <v>4.3</v>
      </c>
      <c r="I36">
        <v>1.4</v>
      </c>
      <c r="J36">
        <v>15.1</v>
      </c>
      <c r="K36">
        <v>16.2</v>
      </c>
      <c r="L36">
        <v>1.2</v>
      </c>
      <c r="M36">
        <v>0.7</v>
      </c>
      <c r="N36">
        <v>7.5</v>
      </c>
      <c r="O36">
        <v>4.7</v>
      </c>
      <c r="P36">
        <v>2.6</v>
      </c>
    </row>
    <row r="37" spans="1:16" ht="15.75" thickBot="1" x14ac:dyDescent="0.3">
      <c r="A37" s="76" t="s">
        <v>25</v>
      </c>
      <c r="B37" s="76">
        <v>0</v>
      </c>
      <c r="C37" s="76">
        <v>4.3</v>
      </c>
      <c r="D37" s="76">
        <v>46.8</v>
      </c>
      <c r="E37" s="76">
        <v>10</v>
      </c>
      <c r="F37" s="76">
        <v>0</v>
      </c>
      <c r="G37" s="76">
        <v>0.8</v>
      </c>
      <c r="H37" s="76">
        <v>0</v>
      </c>
      <c r="I37" s="76">
        <v>4.5</v>
      </c>
      <c r="J37" s="76">
        <v>0</v>
      </c>
      <c r="K37" s="76">
        <v>0.2</v>
      </c>
      <c r="L37" s="76">
        <v>0.9</v>
      </c>
      <c r="M37" s="76">
        <v>3.8</v>
      </c>
      <c r="N37" s="76">
        <v>20.9</v>
      </c>
      <c r="O37" s="76">
        <v>0</v>
      </c>
      <c r="P37" s="76">
        <v>7.2</v>
      </c>
    </row>
    <row r="39" spans="1:16" x14ac:dyDescent="0.25">
      <c r="A39" t="s">
        <v>137</v>
      </c>
    </row>
    <row r="40" spans="1:16" x14ac:dyDescent="0.25">
      <c r="A40" t="s">
        <v>841</v>
      </c>
    </row>
    <row r="45" spans="1:16" x14ac:dyDescent="0.25">
      <c r="A45" s="29" t="s">
        <v>34</v>
      </c>
    </row>
    <row r="46" spans="1:16" x14ac:dyDescent="0.25">
      <c r="A46" s="30" t="s">
        <v>842</v>
      </c>
      <c r="B46" s="16"/>
      <c r="C46" s="16"/>
      <c r="D46" s="16"/>
      <c r="E46" s="16"/>
      <c r="F46" s="16"/>
      <c r="G46" s="16"/>
      <c r="H46" s="16"/>
      <c r="I46" s="16"/>
    </row>
    <row r="47" spans="1:16" x14ac:dyDescent="0.25">
      <c r="A47" s="16"/>
      <c r="B47" s="16"/>
      <c r="C47" s="16"/>
      <c r="D47" s="16"/>
      <c r="E47" s="16"/>
      <c r="F47" s="16"/>
      <c r="G47" s="16"/>
      <c r="H47" s="16"/>
      <c r="I47" s="16"/>
    </row>
    <row r="48" spans="1:16" x14ac:dyDescent="0.25">
      <c r="A48" s="16"/>
      <c r="B48" s="16"/>
      <c r="C48" s="16"/>
      <c r="D48" s="16"/>
      <c r="E48" s="16"/>
      <c r="F48" s="16"/>
      <c r="G48" s="16"/>
      <c r="H48" s="16"/>
      <c r="I48" s="16"/>
    </row>
    <row r="49" spans="1:9" x14ac:dyDescent="0.25">
      <c r="A49" s="16"/>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sheetData>
  <mergeCells count="11">
    <mergeCell ref="A12:C12"/>
    <mergeCell ref="B13:C13"/>
    <mergeCell ref="B14:C14"/>
    <mergeCell ref="B15:C15"/>
    <mergeCell ref="A46:I53"/>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6C02B"/>
  </sheetPr>
  <dimension ref="A1:I52"/>
  <sheetViews>
    <sheetView workbookViewId="0">
      <selection activeCell="E1" sqref="E1"/>
    </sheetView>
  </sheetViews>
  <sheetFormatPr defaultRowHeight="15" x14ac:dyDescent="0.25"/>
  <cols>
    <col min="1" max="1" width="15.7109375" customWidth="1"/>
  </cols>
  <sheetData>
    <row r="1" spans="1:5" ht="23.25" x14ac:dyDescent="0.35">
      <c r="A1" s="75" t="s">
        <v>818</v>
      </c>
    </row>
    <row r="2" spans="1:5" x14ac:dyDescent="0.25">
      <c r="A2" s="4" t="str">
        <f>HYPERLINK("#CONTENTS!A1", "CONTENTS")</f>
        <v>CONTENTS</v>
      </c>
    </row>
    <row r="5" spans="1:5" x14ac:dyDescent="0.25">
      <c r="A5" s="5" t="s">
        <v>1</v>
      </c>
      <c r="B5" s="6"/>
      <c r="C5" s="6"/>
      <c r="D5" s="6"/>
      <c r="E5" s="7"/>
    </row>
    <row r="6" spans="1:5" ht="30" customHeight="1" x14ac:dyDescent="0.25">
      <c r="A6" s="11" t="s">
        <v>2</v>
      </c>
      <c r="B6" s="8" t="s">
        <v>843</v>
      </c>
      <c r="C6" s="8"/>
      <c r="D6" s="8"/>
      <c r="E6" s="8"/>
    </row>
    <row r="7" spans="1:5" x14ac:dyDescent="0.25">
      <c r="A7" s="12" t="s">
        <v>4</v>
      </c>
      <c r="B7" s="9" t="s">
        <v>844</v>
      </c>
      <c r="C7" s="9"/>
      <c r="D7" s="9"/>
      <c r="E7" s="9"/>
    </row>
    <row r="8" spans="1:5" x14ac:dyDescent="0.25">
      <c r="A8" s="12" t="s">
        <v>6</v>
      </c>
      <c r="B8" s="10" t="s">
        <v>845</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4" x14ac:dyDescent="0.25">
      <c r="A19" s="2" t="s">
        <v>846</v>
      </c>
    </row>
    <row r="20" spans="1:4" x14ac:dyDescent="0.25">
      <c r="A20" s="22" t="s">
        <v>847</v>
      </c>
    </row>
    <row r="21" spans="1:4" x14ac:dyDescent="0.25">
      <c r="A21" s="22" t="s">
        <v>848</v>
      </c>
    </row>
    <row r="23" spans="1:4" ht="15.75" thickBot="1" x14ac:dyDescent="0.3">
      <c r="A23" s="76"/>
      <c r="B23" s="76">
        <v>2010</v>
      </c>
      <c r="C23" s="76">
        <v>2016</v>
      </c>
      <c r="D23" s="76">
        <v>2023</v>
      </c>
    </row>
    <row r="24" spans="1:4" x14ac:dyDescent="0.25">
      <c r="A24" t="s">
        <v>21</v>
      </c>
      <c r="B24">
        <v>5.32</v>
      </c>
      <c r="C24">
        <v>5.31</v>
      </c>
      <c r="D24">
        <v>5.1100000000000003</v>
      </c>
    </row>
    <row r="25" spans="1:4" x14ac:dyDescent="0.25">
      <c r="A25" t="s">
        <v>23</v>
      </c>
      <c r="B25">
        <v>0.01</v>
      </c>
      <c r="C25">
        <v>0.01</v>
      </c>
      <c r="D25">
        <v>0</v>
      </c>
    </row>
    <row r="26" spans="1:4" ht="15.75" thickBot="1" x14ac:dyDescent="0.3">
      <c r="A26" s="76" t="s">
        <v>24</v>
      </c>
      <c r="B26" s="76">
        <v>1.0900000000000001</v>
      </c>
      <c r="C26" s="76">
        <v>1.1399999999999999</v>
      </c>
      <c r="D26" s="76">
        <v>0.94</v>
      </c>
    </row>
    <row r="30" spans="1:4" x14ac:dyDescent="0.25">
      <c r="A30" s="2" t="s">
        <v>849</v>
      </c>
    </row>
    <row r="31" spans="1:4" x14ac:dyDescent="0.25">
      <c r="A31" s="22" t="s">
        <v>847</v>
      </c>
    </row>
    <row r="32" spans="1:4" x14ac:dyDescent="0.25">
      <c r="A32" s="22" t="s">
        <v>848</v>
      </c>
    </row>
    <row r="34" spans="1:4" ht="15.75" thickBot="1" x14ac:dyDescent="0.3">
      <c r="A34" s="76"/>
      <c r="B34" s="76">
        <v>2010</v>
      </c>
      <c r="C34" s="76">
        <v>2016</v>
      </c>
      <c r="D34" s="76">
        <v>2023</v>
      </c>
    </row>
    <row r="35" spans="1:4" x14ac:dyDescent="0.25">
      <c r="A35" t="s">
        <v>21</v>
      </c>
      <c r="B35">
        <v>198607.3</v>
      </c>
      <c r="C35">
        <v>196853.4</v>
      </c>
      <c r="D35">
        <v>190086.87</v>
      </c>
    </row>
    <row r="36" spans="1:4" x14ac:dyDescent="0.25">
      <c r="A36" t="s">
        <v>23</v>
      </c>
      <c r="B36">
        <v>1.8</v>
      </c>
      <c r="C36">
        <v>1.6</v>
      </c>
      <c r="D36">
        <v>1.26</v>
      </c>
    </row>
    <row r="37" spans="1:4" ht="15.75" thickBot="1" x14ac:dyDescent="0.3">
      <c r="A37" s="76" t="s">
        <v>24</v>
      </c>
      <c r="B37" s="76">
        <v>3203.6</v>
      </c>
      <c r="C37" s="76">
        <v>3342.4</v>
      </c>
      <c r="D37" s="76">
        <v>2735.25</v>
      </c>
    </row>
    <row r="39" spans="1:4" x14ac:dyDescent="0.25">
      <c r="A39" t="s">
        <v>671</v>
      </c>
    </row>
    <row r="40" spans="1:4" x14ac:dyDescent="0.25">
      <c r="A40" t="s">
        <v>850</v>
      </c>
    </row>
    <row r="42" spans="1:4" x14ac:dyDescent="0.25">
      <c r="A42" s="28" t="s">
        <v>32</v>
      </c>
    </row>
    <row r="43" spans="1:4" x14ac:dyDescent="0.25">
      <c r="A43" t="s">
        <v>109</v>
      </c>
    </row>
    <row r="48" spans="1:4" x14ac:dyDescent="0.25">
      <c r="A48" s="29" t="s">
        <v>34</v>
      </c>
    </row>
    <row r="49" spans="1:9" x14ac:dyDescent="0.25">
      <c r="A49" s="30" t="s">
        <v>851</v>
      </c>
      <c r="B49" s="16"/>
      <c r="C49" s="16"/>
      <c r="D49" s="16"/>
      <c r="E49" s="16"/>
      <c r="F49" s="16"/>
      <c r="G49" s="16"/>
      <c r="H49" s="16"/>
      <c r="I49" s="16"/>
    </row>
    <row r="50" spans="1:9" x14ac:dyDescent="0.25">
      <c r="A50" s="16"/>
      <c r="B50" s="16"/>
      <c r="C50" s="16"/>
      <c r="D50" s="16"/>
      <c r="E50" s="16"/>
      <c r="F50" s="16"/>
      <c r="G50" s="16"/>
      <c r="H50" s="16"/>
      <c r="I50" s="16"/>
    </row>
    <row r="51" spans="1:9" x14ac:dyDescent="0.25">
      <c r="A51" s="16"/>
      <c r="B51" s="16"/>
      <c r="C51" s="16"/>
      <c r="D51" s="16"/>
      <c r="E51" s="16"/>
      <c r="F51" s="16"/>
      <c r="G51" s="16"/>
      <c r="H51" s="16"/>
      <c r="I51" s="16"/>
    </row>
    <row r="52" spans="1:9" x14ac:dyDescent="0.25">
      <c r="A52" s="16"/>
      <c r="B52" s="16"/>
      <c r="C52" s="16"/>
      <c r="D52" s="16"/>
      <c r="E52" s="16"/>
      <c r="F52" s="16"/>
      <c r="G52" s="16"/>
      <c r="H52" s="16"/>
      <c r="I52" s="16"/>
    </row>
  </sheetData>
  <mergeCells count="11">
    <mergeCell ref="A12:C12"/>
    <mergeCell ref="B13:C13"/>
    <mergeCell ref="B14:C14"/>
    <mergeCell ref="B15:C15"/>
    <mergeCell ref="A49:I5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C02B"/>
  </sheetPr>
  <dimension ref="A1:P60"/>
  <sheetViews>
    <sheetView workbookViewId="0">
      <selection activeCell="E1" sqref="E1"/>
    </sheetView>
  </sheetViews>
  <sheetFormatPr defaultRowHeight="15" x14ac:dyDescent="0.25"/>
  <cols>
    <col min="1" max="1" width="15.7109375" customWidth="1"/>
  </cols>
  <sheetData>
    <row r="1" spans="1:5" ht="23.25" x14ac:dyDescent="0.35">
      <c r="A1" s="75" t="s">
        <v>818</v>
      </c>
    </row>
    <row r="2" spans="1:5" x14ac:dyDescent="0.25">
      <c r="A2" s="4" t="str">
        <f>HYPERLINK("#CONTENTS!A1", "CONTENTS")</f>
        <v>CONTENTS</v>
      </c>
    </row>
    <row r="5" spans="1:5" x14ac:dyDescent="0.25">
      <c r="A5" s="5" t="s">
        <v>1</v>
      </c>
      <c r="B5" s="6"/>
      <c r="C5" s="6"/>
      <c r="D5" s="6"/>
      <c r="E5" s="7"/>
    </row>
    <row r="6" spans="1:5" ht="30" customHeight="1" x14ac:dyDescent="0.25">
      <c r="A6" s="11" t="s">
        <v>2</v>
      </c>
      <c r="B6" s="8" t="s">
        <v>852</v>
      </c>
      <c r="C6" s="8"/>
      <c r="D6" s="8"/>
      <c r="E6" s="8"/>
    </row>
    <row r="7" spans="1:5" x14ac:dyDescent="0.25">
      <c r="A7" s="12" t="s">
        <v>4</v>
      </c>
      <c r="B7" s="9" t="s">
        <v>853</v>
      </c>
      <c r="C7" s="9"/>
      <c r="D7" s="9"/>
      <c r="E7" s="9"/>
    </row>
    <row r="8" spans="1:5" x14ac:dyDescent="0.25">
      <c r="A8" s="12" t="s">
        <v>6</v>
      </c>
      <c r="B8" s="10" t="s">
        <v>854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855</v>
      </c>
    </row>
    <row r="20" spans="1:16" x14ac:dyDescent="0.25">
      <c r="A20" s="22" t="s">
        <v>856</v>
      </c>
    </row>
    <row r="21" spans="1:16" x14ac:dyDescent="0.25">
      <c r="A21" s="22" t="s">
        <v>857</v>
      </c>
    </row>
    <row r="23" spans="1:16" ht="15.75" thickBot="1" x14ac:dyDescent="0.3">
      <c r="A23" s="76"/>
      <c r="B23" s="76">
        <v>2010</v>
      </c>
      <c r="C23" s="76">
        <v>2011</v>
      </c>
      <c r="D23" s="76">
        <v>2012</v>
      </c>
      <c r="E23" s="76">
        <v>2013</v>
      </c>
      <c r="F23" s="76">
        <v>2014</v>
      </c>
      <c r="G23" s="76">
        <v>2015</v>
      </c>
      <c r="H23" s="76">
        <v>2016</v>
      </c>
      <c r="I23" s="76">
        <v>2017</v>
      </c>
      <c r="J23" s="76">
        <v>2018</v>
      </c>
      <c r="K23" s="76">
        <v>2019</v>
      </c>
      <c r="L23" s="76">
        <v>2020</v>
      </c>
      <c r="M23" s="76">
        <v>2021</v>
      </c>
      <c r="N23" s="76">
        <v>2022</v>
      </c>
      <c r="O23" s="76">
        <v>2023</v>
      </c>
      <c r="P23" s="76">
        <v>2024</v>
      </c>
    </row>
    <row r="24" spans="1:16" x14ac:dyDescent="0.25">
      <c r="A24" t="s">
        <v>858</v>
      </c>
      <c r="B24">
        <v>92.25</v>
      </c>
      <c r="C24">
        <v>91.69</v>
      </c>
      <c r="D24">
        <v>91.12</v>
      </c>
      <c r="E24">
        <v>90.55</v>
      </c>
      <c r="F24">
        <v>89.99</v>
      </c>
      <c r="G24">
        <v>89.44</v>
      </c>
      <c r="H24">
        <v>88.9</v>
      </c>
      <c r="I24">
        <v>88.37</v>
      </c>
      <c r="J24">
        <v>87.84</v>
      </c>
      <c r="K24">
        <v>87.34</v>
      </c>
      <c r="L24">
        <v>86.82</v>
      </c>
      <c r="M24">
        <v>86.33</v>
      </c>
      <c r="N24">
        <v>85.84</v>
      </c>
      <c r="O24">
        <v>85.36</v>
      </c>
      <c r="P24">
        <v>84.88</v>
      </c>
    </row>
    <row r="25" spans="1:16" ht="15.75" thickBot="1" x14ac:dyDescent="0.3">
      <c r="A25" s="76" t="s">
        <v>859</v>
      </c>
      <c r="B25" s="76">
        <v>90.03</v>
      </c>
      <c r="C25" s="76">
        <v>89.48</v>
      </c>
      <c r="D25" s="76">
        <v>88.93</v>
      </c>
      <c r="E25" s="76">
        <v>88.37</v>
      </c>
      <c r="F25" s="76">
        <v>87.84</v>
      </c>
      <c r="G25" s="76">
        <v>87.29</v>
      </c>
      <c r="H25" s="76">
        <v>86.77</v>
      </c>
      <c r="I25" s="76">
        <v>86.25</v>
      </c>
      <c r="J25" s="76">
        <v>85.74</v>
      </c>
      <c r="K25" s="76">
        <v>85.24</v>
      </c>
      <c r="L25" s="76">
        <v>84.74</v>
      </c>
      <c r="M25" s="76">
        <v>84.26</v>
      </c>
      <c r="N25" s="76">
        <v>83.77</v>
      </c>
      <c r="O25" s="76">
        <v>83.3</v>
      </c>
      <c r="P25" s="76">
        <v>82.84</v>
      </c>
    </row>
    <row r="29" spans="1:16" x14ac:dyDescent="0.25">
      <c r="A29" s="2" t="s">
        <v>855</v>
      </c>
    </row>
    <row r="30" spans="1:16" x14ac:dyDescent="0.25">
      <c r="A30" s="22" t="s">
        <v>856</v>
      </c>
    </row>
    <row r="31" spans="1:16" x14ac:dyDescent="0.25">
      <c r="A31" s="22" t="s">
        <v>860</v>
      </c>
    </row>
    <row r="33" spans="1:16" ht="15.75" thickBot="1" x14ac:dyDescent="0.3">
      <c r="A33" s="76"/>
      <c r="B33" s="76">
        <v>2010</v>
      </c>
      <c r="C33" s="76">
        <v>2011</v>
      </c>
      <c r="D33" s="76">
        <v>2012</v>
      </c>
      <c r="E33" s="76">
        <v>2013</v>
      </c>
      <c r="F33" s="76">
        <v>2014</v>
      </c>
      <c r="G33" s="76">
        <v>2015</v>
      </c>
      <c r="H33" s="76">
        <v>2016</v>
      </c>
      <c r="I33" s="76">
        <v>2017</v>
      </c>
      <c r="J33" s="76">
        <v>2018</v>
      </c>
      <c r="K33" s="76">
        <v>2019</v>
      </c>
      <c r="L33" s="76">
        <v>2020</v>
      </c>
      <c r="M33" s="76">
        <v>2021</v>
      </c>
      <c r="N33" s="76">
        <v>2022</v>
      </c>
      <c r="O33" s="76">
        <v>2023</v>
      </c>
      <c r="P33" s="76">
        <v>2024</v>
      </c>
    </row>
    <row r="34" spans="1:16" x14ac:dyDescent="0.25">
      <c r="A34" t="s">
        <v>858</v>
      </c>
      <c r="B34">
        <v>85.35</v>
      </c>
      <c r="C34">
        <v>84.06</v>
      </c>
      <c r="D34">
        <v>82.75</v>
      </c>
      <c r="E34">
        <v>81.44</v>
      </c>
      <c r="F34">
        <v>80.16</v>
      </c>
      <c r="G34">
        <v>78.88</v>
      </c>
      <c r="H34">
        <v>77.62</v>
      </c>
      <c r="I34">
        <v>76.36</v>
      </c>
      <c r="J34">
        <v>75.12</v>
      </c>
      <c r="K34">
        <v>73.89</v>
      </c>
      <c r="L34">
        <v>72.66</v>
      </c>
      <c r="M34">
        <v>71.45</v>
      </c>
      <c r="N34">
        <v>70.25</v>
      </c>
      <c r="O34">
        <v>69.06</v>
      </c>
      <c r="P34">
        <v>67.88</v>
      </c>
    </row>
    <row r="35" spans="1:16" ht="15.75" thickBot="1" x14ac:dyDescent="0.3">
      <c r="A35" s="76" t="s">
        <v>859</v>
      </c>
      <c r="B35" s="76">
        <v>73.760000000000005</v>
      </c>
      <c r="C35" s="76">
        <v>72.63</v>
      </c>
      <c r="D35" s="76">
        <v>71.5</v>
      </c>
      <c r="E35" s="76">
        <v>70.36</v>
      </c>
      <c r="F35" s="76">
        <v>69.25</v>
      </c>
      <c r="G35" s="76">
        <v>68.150000000000006</v>
      </c>
      <c r="H35" s="76">
        <v>67.05</v>
      </c>
      <c r="I35" s="76">
        <v>65.97</v>
      </c>
      <c r="J35" s="76">
        <v>64.900000000000006</v>
      </c>
      <c r="K35" s="76">
        <v>63.84</v>
      </c>
      <c r="L35" s="76">
        <v>62.78</v>
      </c>
      <c r="M35" s="76">
        <v>61.74</v>
      </c>
      <c r="N35" s="76">
        <v>60.7</v>
      </c>
      <c r="O35" s="76">
        <v>59.68</v>
      </c>
      <c r="P35" s="76">
        <v>58.67</v>
      </c>
    </row>
    <row r="39" spans="1:16" x14ac:dyDescent="0.25">
      <c r="A39" s="2" t="s">
        <v>855</v>
      </c>
    </row>
    <row r="40" spans="1:16" x14ac:dyDescent="0.25">
      <c r="A40" s="22" t="s">
        <v>856</v>
      </c>
    </row>
    <row r="41" spans="1:16" x14ac:dyDescent="0.25">
      <c r="A41" s="22" t="s">
        <v>861</v>
      </c>
    </row>
    <row r="43" spans="1:16" ht="15.75" thickBot="1" x14ac:dyDescent="0.3">
      <c r="A43" s="76"/>
      <c r="B43" s="76">
        <v>2010</v>
      </c>
      <c r="C43" s="76">
        <v>2011</v>
      </c>
      <c r="D43" s="76">
        <v>2012</v>
      </c>
      <c r="E43" s="76">
        <v>2013</v>
      </c>
      <c r="F43" s="76">
        <v>2014</v>
      </c>
      <c r="G43" s="76">
        <v>2015</v>
      </c>
      <c r="H43" s="76">
        <v>2016</v>
      </c>
      <c r="I43" s="76">
        <v>2017</v>
      </c>
      <c r="J43" s="76">
        <v>2018</v>
      </c>
      <c r="K43" s="76">
        <v>2019</v>
      </c>
      <c r="L43" s="76">
        <v>2020</v>
      </c>
      <c r="M43" s="76">
        <v>2021</v>
      </c>
      <c r="N43" s="76">
        <v>2022</v>
      </c>
      <c r="O43" s="76">
        <v>2023</v>
      </c>
      <c r="P43" s="76">
        <v>2024</v>
      </c>
    </row>
    <row r="44" spans="1:16" x14ac:dyDescent="0.25">
      <c r="A44" t="s">
        <v>858</v>
      </c>
      <c r="B44">
        <v>92.91</v>
      </c>
      <c r="C44">
        <v>92.92</v>
      </c>
      <c r="D44">
        <v>92.95</v>
      </c>
      <c r="E44">
        <v>93.03</v>
      </c>
      <c r="F44">
        <v>93.17</v>
      </c>
      <c r="G44">
        <v>93.4</v>
      </c>
      <c r="H44">
        <v>93.69</v>
      </c>
      <c r="I44">
        <v>94.04</v>
      </c>
      <c r="J44">
        <v>94.47</v>
      </c>
      <c r="K44">
        <v>94.94</v>
      </c>
      <c r="L44">
        <v>95.49</v>
      </c>
      <c r="M44">
        <v>96.09</v>
      </c>
      <c r="N44">
        <v>96.76</v>
      </c>
      <c r="O44">
        <v>97.52</v>
      </c>
      <c r="P44">
        <v>98.34</v>
      </c>
    </row>
    <row r="45" spans="1:16" ht="15.75" thickBot="1" x14ac:dyDescent="0.3">
      <c r="A45" s="76" t="s">
        <v>859</v>
      </c>
      <c r="B45" s="76">
        <v>87.35</v>
      </c>
      <c r="C45" s="76">
        <v>87.35</v>
      </c>
      <c r="D45" s="76">
        <v>87.38</v>
      </c>
      <c r="E45" s="76">
        <v>87.44</v>
      </c>
      <c r="F45" s="76">
        <v>87.58</v>
      </c>
      <c r="G45" s="76">
        <v>87.79</v>
      </c>
      <c r="H45" s="76">
        <v>88.06</v>
      </c>
      <c r="I45" s="76">
        <v>88.4</v>
      </c>
      <c r="J45" s="76">
        <v>88.8</v>
      </c>
      <c r="K45" s="76">
        <v>89.24</v>
      </c>
      <c r="L45" s="76">
        <v>89.75</v>
      </c>
      <c r="M45" s="76">
        <v>90.32</v>
      </c>
      <c r="N45" s="76">
        <v>90.96</v>
      </c>
      <c r="O45" s="76">
        <v>91.67</v>
      </c>
      <c r="P45" s="76">
        <v>92.45</v>
      </c>
    </row>
    <row r="47" spans="1:16" x14ac:dyDescent="0.25">
      <c r="A47" t="s">
        <v>862</v>
      </c>
    </row>
    <row r="48" spans="1:16" x14ac:dyDescent="0.25">
      <c r="A48" t="s">
        <v>863</v>
      </c>
    </row>
    <row r="53" spans="1:9" x14ac:dyDescent="0.25">
      <c r="A53" s="29" t="s">
        <v>34</v>
      </c>
    </row>
    <row r="54" spans="1:9" x14ac:dyDescent="0.25">
      <c r="A54" s="30" t="s">
        <v>864</v>
      </c>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sheetData>
  <mergeCells count="11">
    <mergeCell ref="A12:C12"/>
    <mergeCell ref="B13:C13"/>
    <mergeCell ref="B14:C14"/>
    <mergeCell ref="B15:C15"/>
    <mergeCell ref="A54:I60"/>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6C02B"/>
  </sheetPr>
  <dimension ref="A1:P62"/>
  <sheetViews>
    <sheetView workbookViewId="0">
      <selection activeCell="E1" sqref="E1"/>
    </sheetView>
  </sheetViews>
  <sheetFormatPr defaultRowHeight="15" x14ac:dyDescent="0.25"/>
  <cols>
    <col min="1" max="1" width="15.7109375" customWidth="1"/>
  </cols>
  <sheetData>
    <row r="1" spans="1:5" ht="23.25" x14ac:dyDescent="0.35">
      <c r="A1" s="75" t="s">
        <v>818</v>
      </c>
    </row>
    <row r="2" spans="1:5" x14ac:dyDescent="0.25">
      <c r="A2" s="4" t="str">
        <f>HYPERLINK("#CONTENTS!A1", "CONTENTS")</f>
        <v>CONTENTS</v>
      </c>
    </row>
    <row r="5" spans="1:5" x14ac:dyDescent="0.25">
      <c r="A5" s="5" t="s">
        <v>1</v>
      </c>
      <c r="B5" s="6"/>
      <c r="C5" s="6"/>
      <c r="D5" s="6"/>
      <c r="E5" s="7"/>
    </row>
    <row r="6" spans="1:5" ht="30" customHeight="1" x14ac:dyDescent="0.25">
      <c r="A6" s="11" t="s">
        <v>2</v>
      </c>
      <c r="B6" s="8" t="s">
        <v>865</v>
      </c>
      <c r="C6" s="8"/>
      <c r="D6" s="8"/>
      <c r="E6" s="8"/>
    </row>
    <row r="7" spans="1:5" x14ac:dyDescent="0.25">
      <c r="A7" s="12" t="s">
        <v>4</v>
      </c>
      <c r="B7" s="9" t="s">
        <v>866</v>
      </c>
      <c r="C7" s="9"/>
      <c r="D7" s="9"/>
      <c r="E7" s="9"/>
    </row>
    <row r="8" spans="1:5" x14ac:dyDescent="0.25">
      <c r="A8" s="12" t="s">
        <v>6</v>
      </c>
      <c r="B8" s="10" t="s">
        <v>867</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868</v>
      </c>
    </row>
    <row r="20" spans="1:16" x14ac:dyDescent="0.25">
      <c r="A20" s="22" t="s">
        <v>869</v>
      </c>
    </row>
    <row r="22" spans="1:16" ht="15.75" thickBot="1" x14ac:dyDescent="0.3">
      <c r="A22" s="60"/>
      <c r="B22" s="60">
        <v>2010</v>
      </c>
      <c r="C22" s="60">
        <v>2011</v>
      </c>
      <c r="D22" s="60">
        <v>2012</v>
      </c>
      <c r="E22" s="60">
        <v>2013</v>
      </c>
      <c r="F22" s="60">
        <v>2014</v>
      </c>
      <c r="G22" s="60">
        <v>2015</v>
      </c>
      <c r="H22" s="60">
        <v>2016</v>
      </c>
      <c r="I22" s="60">
        <v>2017</v>
      </c>
      <c r="J22" s="60">
        <v>2018</v>
      </c>
      <c r="K22" s="60">
        <v>2019</v>
      </c>
      <c r="L22" s="60">
        <v>2020</v>
      </c>
      <c r="M22" s="60">
        <v>2021</v>
      </c>
      <c r="N22" s="60">
        <v>2022</v>
      </c>
      <c r="O22" s="60">
        <v>2023</v>
      </c>
      <c r="P22" s="60">
        <v>2024</v>
      </c>
    </row>
    <row r="23" spans="1:16" ht="15.75" thickBot="1" x14ac:dyDescent="0.3">
      <c r="A23" s="78" t="s">
        <v>814</v>
      </c>
      <c r="B23" s="78">
        <v>72.91</v>
      </c>
      <c r="C23" s="78">
        <v>64.69</v>
      </c>
      <c r="D23" s="78">
        <v>56.7</v>
      </c>
      <c r="E23" s="78">
        <v>68.92</v>
      </c>
      <c r="F23" s="78">
        <v>76.8</v>
      </c>
      <c r="G23" s="78">
        <v>59.56</v>
      </c>
      <c r="H23" s="78">
        <v>59.8</v>
      </c>
      <c r="I23" s="78">
        <v>70.739999999999995</v>
      </c>
      <c r="J23" s="78">
        <v>63.28</v>
      </c>
      <c r="K23" s="78">
        <v>56.48</v>
      </c>
      <c r="L23" s="78">
        <v>58.05</v>
      </c>
      <c r="M23" s="78">
        <v>59.04</v>
      </c>
      <c r="N23" s="78">
        <v>59.42</v>
      </c>
      <c r="O23" s="78">
        <v>53.19</v>
      </c>
      <c r="P23" s="78">
        <v>47.61</v>
      </c>
    </row>
    <row r="27" spans="1:16" x14ac:dyDescent="0.25">
      <c r="A27" s="2" t="s">
        <v>870</v>
      </c>
    </row>
    <row r="28" spans="1:16" x14ac:dyDescent="0.25">
      <c r="A28" s="22" t="s">
        <v>869</v>
      </c>
    </row>
    <row r="30" spans="1:16" ht="15.75" thickBot="1" x14ac:dyDescent="0.3">
      <c r="A30" s="60"/>
      <c r="B30" s="60">
        <v>2010</v>
      </c>
      <c r="C30" s="60">
        <v>2011</v>
      </c>
      <c r="D30" s="60">
        <v>2012</v>
      </c>
      <c r="E30" s="60">
        <v>2013</v>
      </c>
      <c r="F30" s="60">
        <v>2014</v>
      </c>
      <c r="G30" s="60">
        <v>2015</v>
      </c>
      <c r="H30" s="60">
        <v>2016</v>
      </c>
      <c r="I30" s="60">
        <v>2017</v>
      </c>
      <c r="J30" s="60">
        <v>2018</v>
      </c>
      <c r="K30" s="60">
        <v>2019</v>
      </c>
      <c r="L30" s="60">
        <v>2020</v>
      </c>
      <c r="M30" s="60">
        <v>2021</v>
      </c>
      <c r="N30" s="60">
        <v>2022</v>
      </c>
      <c r="O30" s="60">
        <v>2023</v>
      </c>
      <c r="P30" s="60">
        <v>2024</v>
      </c>
    </row>
    <row r="31" spans="1:16" ht="15.75" thickBot="1" x14ac:dyDescent="0.3">
      <c r="A31" s="78" t="s">
        <v>814</v>
      </c>
      <c r="B31" s="78">
        <v>67.819999999999993</v>
      </c>
      <c r="C31" s="78">
        <v>60.18</v>
      </c>
      <c r="D31" s="78">
        <v>52.74</v>
      </c>
      <c r="E31" s="78">
        <v>64.11</v>
      </c>
      <c r="F31" s="78">
        <v>71.44</v>
      </c>
      <c r="G31" s="78">
        <v>55.4</v>
      </c>
      <c r="H31" s="78">
        <v>55.63</v>
      </c>
      <c r="I31" s="78">
        <v>65.8</v>
      </c>
      <c r="J31" s="78">
        <v>58.86</v>
      </c>
      <c r="K31" s="78">
        <v>52.54</v>
      </c>
      <c r="L31" s="78">
        <v>54</v>
      </c>
      <c r="M31" s="78">
        <v>54.92</v>
      </c>
      <c r="N31" s="78">
        <v>55.27</v>
      </c>
      <c r="O31" s="78">
        <v>49.47</v>
      </c>
      <c r="P31" s="78">
        <v>44.28</v>
      </c>
    </row>
    <row r="35" spans="1:16" x14ac:dyDescent="0.25">
      <c r="A35" s="2" t="s">
        <v>868</v>
      </c>
    </row>
    <row r="36" spans="1:16" x14ac:dyDescent="0.25">
      <c r="A36" s="22" t="s">
        <v>871</v>
      </c>
    </row>
    <row r="38" spans="1:16" ht="15.75" thickBot="1" x14ac:dyDescent="0.3">
      <c r="A38" s="60"/>
      <c r="B38" s="60">
        <v>2010</v>
      </c>
      <c r="C38" s="60">
        <v>2011</v>
      </c>
      <c r="D38" s="60">
        <v>2012</v>
      </c>
      <c r="E38" s="60">
        <v>2013</v>
      </c>
      <c r="F38" s="60">
        <v>2014</v>
      </c>
      <c r="G38" s="60">
        <v>2015</v>
      </c>
      <c r="H38" s="60">
        <v>2016</v>
      </c>
      <c r="I38" s="60">
        <v>2017</v>
      </c>
      <c r="J38" s="60">
        <v>2018</v>
      </c>
      <c r="K38" s="60">
        <v>2019</v>
      </c>
      <c r="L38" s="60">
        <v>2020</v>
      </c>
      <c r="M38" s="60">
        <v>2021</v>
      </c>
      <c r="N38" s="60">
        <v>2022</v>
      </c>
      <c r="O38" s="60">
        <v>2023</v>
      </c>
      <c r="P38" s="60">
        <v>2024</v>
      </c>
    </row>
    <row r="39" spans="1:16" ht="15.75" thickBot="1" x14ac:dyDescent="0.3">
      <c r="A39" s="78" t="s">
        <v>814</v>
      </c>
      <c r="B39" s="78">
        <v>82.49</v>
      </c>
      <c r="C39" s="78">
        <v>82.22</v>
      </c>
      <c r="D39" s="78">
        <v>81.77</v>
      </c>
      <c r="E39" s="78">
        <v>81.27</v>
      </c>
      <c r="F39" s="78">
        <v>80.86</v>
      </c>
      <c r="G39" s="78">
        <v>80.27</v>
      </c>
      <c r="H39" s="78">
        <v>79.25</v>
      </c>
      <c r="I39" s="78">
        <v>77.900000000000006</v>
      </c>
      <c r="J39" s="78">
        <v>76.400000000000006</v>
      </c>
      <c r="K39" s="78">
        <v>74.72</v>
      </c>
      <c r="L39" s="78">
        <v>72.819999999999993</v>
      </c>
      <c r="M39" s="78">
        <v>70.7</v>
      </c>
      <c r="N39" s="78">
        <v>68.42</v>
      </c>
      <c r="O39" s="78">
        <v>66.010000000000005</v>
      </c>
      <c r="P39" s="78">
        <v>63.49</v>
      </c>
    </row>
    <row r="43" spans="1:16" x14ac:dyDescent="0.25">
      <c r="A43" s="2" t="s">
        <v>870</v>
      </c>
    </row>
    <row r="44" spans="1:16" x14ac:dyDescent="0.25">
      <c r="A44" s="22" t="s">
        <v>871</v>
      </c>
    </row>
    <row r="46" spans="1:16" ht="15.75" thickBot="1" x14ac:dyDescent="0.3">
      <c r="A46" s="60"/>
      <c r="B46" s="60">
        <v>2010</v>
      </c>
      <c r="C46" s="60">
        <v>2011</v>
      </c>
      <c r="D46" s="60">
        <v>2012</v>
      </c>
      <c r="E46" s="60">
        <v>2013</v>
      </c>
      <c r="F46" s="60">
        <v>2014</v>
      </c>
      <c r="G46" s="60">
        <v>2015</v>
      </c>
      <c r="H46" s="60">
        <v>2016</v>
      </c>
      <c r="I46" s="60">
        <v>2017</v>
      </c>
      <c r="J46" s="60">
        <v>2018</v>
      </c>
      <c r="K46" s="60">
        <v>2019</v>
      </c>
      <c r="L46" s="60">
        <v>2020</v>
      </c>
      <c r="M46" s="60">
        <v>2021</v>
      </c>
      <c r="N46" s="60">
        <v>2022</v>
      </c>
      <c r="O46" s="60">
        <v>2023</v>
      </c>
      <c r="P46" s="60">
        <v>2024</v>
      </c>
    </row>
    <row r="47" spans="1:16" ht="15.75" thickBot="1" x14ac:dyDescent="0.3">
      <c r="A47" s="78" t="s">
        <v>814</v>
      </c>
      <c r="B47" s="78">
        <v>68.41</v>
      </c>
      <c r="C47" s="78">
        <v>68.180000000000007</v>
      </c>
      <c r="D47" s="78">
        <v>67.8</v>
      </c>
      <c r="E47" s="78">
        <v>67.39</v>
      </c>
      <c r="F47" s="78">
        <v>67.05</v>
      </c>
      <c r="G47" s="78">
        <v>66.56</v>
      </c>
      <c r="H47" s="78">
        <v>65.72</v>
      </c>
      <c r="I47" s="78">
        <v>64.599999999999994</v>
      </c>
      <c r="J47" s="78">
        <v>63.35</v>
      </c>
      <c r="K47" s="78">
        <v>61.96</v>
      </c>
      <c r="L47" s="78">
        <v>60.38</v>
      </c>
      <c r="M47" s="78">
        <v>58.63</v>
      </c>
      <c r="N47" s="78">
        <v>56.74</v>
      </c>
      <c r="O47" s="78">
        <v>54.74</v>
      </c>
      <c r="P47" s="78">
        <v>52.65</v>
      </c>
    </row>
    <row r="49" spans="1:9" x14ac:dyDescent="0.25">
      <c r="A49" t="s">
        <v>872</v>
      </c>
    </row>
    <row r="50" spans="1:9" x14ac:dyDescent="0.25">
      <c r="A50" t="s">
        <v>873</v>
      </c>
    </row>
    <row r="55" spans="1:9" x14ac:dyDescent="0.25">
      <c r="A55" s="29" t="s">
        <v>34</v>
      </c>
    </row>
    <row r="56" spans="1:9" x14ac:dyDescent="0.25">
      <c r="A56" s="30" t="s">
        <v>874</v>
      </c>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row r="60" spans="1:9" x14ac:dyDescent="0.25">
      <c r="A60" s="16"/>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sheetData>
  <mergeCells count="11">
    <mergeCell ref="A12:C12"/>
    <mergeCell ref="B13:C13"/>
    <mergeCell ref="B14:C14"/>
    <mergeCell ref="B15:C15"/>
    <mergeCell ref="A56:I6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89D"/>
  </sheetPr>
  <dimension ref="A1:O74"/>
  <sheetViews>
    <sheetView workbookViewId="0">
      <selection activeCell="J1" sqref="J1"/>
    </sheetView>
  </sheetViews>
  <sheetFormatPr defaultRowHeight="15" x14ac:dyDescent="0.25"/>
  <cols>
    <col min="1" max="1" width="15.7109375" customWidth="1"/>
  </cols>
  <sheetData>
    <row r="1" spans="1:5" ht="23.25" x14ac:dyDescent="0.35">
      <c r="A1" s="79" t="s">
        <v>875</v>
      </c>
    </row>
    <row r="2" spans="1:5" x14ac:dyDescent="0.25">
      <c r="A2" s="4" t="str">
        <f>HYPERLINK("#CONTENTS!A1", "CONTENTS")</f>
        <v>CONTENTS</v>
      </c>
    </row>
    <row r="5" spans="1:5" x14ac:dyDescent="0.25">
      <c r="A5" s="5" t="s">
        <v>1</v>
      </c>
      <c r="B5" s="6"/>
      <c r="C5" s="6"/>
      <c r="D5" s="6"/>
      <c r="E5" s="7"/>
    </row>
    <row r="6" spans="1:5" ht="30" customHeight="1" x14ac:dyDescent="0.25">
      <c r="A6" s="11" t="s">
        <v>2</v>
      </c>
      <c r="B6" s="8" t="s">
        <v>876</v>
      </c>
      <c r="C6" s="8"/>
      <c r="D6" s="8"/>
      <c r="E6" s="8"/>
    </row>
    <row r="7" spans="1:5" x14ac:dyDescent="0.25">
      <c r="A7" s="12" t="s">
        <v>4</v>
      </c>
      <c r="B7" s="9" t="s">
        <v>877</v>
      </c>
      <c r="C7" s="9"/>
      <c r="D7" s="9"/>
      <c r="E7" s="9"/>
    </row>
    <row r="8" spans="1:5" x14ac:dyDescent="0.25">
      <c r="A8" s="12" t="s">
        <v>6</v>
      </c>
      <c r="B8" s="10" t="s">
        <v>878</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5" x14ac:dyDescent="0.25">
      <c r="A19" s="2" t="s">
        <v>879</v>
      </c>
    </row>
    <row r="20" spans="1:15" x14ac:dyDescent="0.25">
      <c r="A20" s="22" t="s">
        <v>880</v>
      </c>
    </row>
    <row r="22" spans="1:15" ht="15.75" thickBot="1" x14ac:dyDescent="0.3">
      <c r="A22" s="80"/>
      <c r="B22" s="80">
        <v>2010</v>
      </c>
      <c r="C22" s="80">
        <v>2011</v>
      </c>
      <c r="D22" s="80">
        <v>2012</v>
      </c>
      <c r="E22" s="80">
        <v>2013</v>
      </c>
      <c r="F22" s="80">
        <v>2014</v>
      </c>
      <c r="G22" s="80">
        <v>2015</v>
      </c>
      <c r="H22" s="80">
        <v>2016</v>
      </c>
      <c r="I22" s="80">
        <v>2017</v>
      </c>
      <c r="J22" s="80">
        <v>2018</v>
      </c>
      <c r="K22" s="80">
        <v>2019</v>
      </c>
      <c r="L22" s="80">
        <v>2020</v>
      </c>
      <c r="M22" s="80">
        <v>2021</v>
      </c>
      <c r="N22" s="80">
        <v>2022</v>
      </c>
      <c r="O22" s="80">
        <v>2023</v>
      </c>
    </row>
    <row r="23" spans="1:15" x14ac:dyDescent="0.25">
      <c r="A23" t="s">
        <v>21</v>
      </c>
      <c r="B23">
        <v>1</v>
      </c>
      <c r="C23">
        <v>0.94</v>
      </c>
      <c r="D23">
        <v>0.9</v>
      </c>
      <c r="E23">
        <v>0.86</v>
      </c>
      <c r="F23">
        <v>0.78</v>
      </c>
      <c r="G23">
        <v>0.76</v>
      </c>
      <c r="H23">
        <v>0.69</v>
      </c>
      <c r="I23">
        <v>0.68</v>
      </c>
      <c r="J23">
        <v>0.67</v>
      </c>
      <c r="K23">
        <v>0.66</v>
      </c>
      <c r="L23">
        <v>0.67</v>
      </c>
      <c r="M23">
        <v>0.65</v>
      </c>
      <c r="N23">
        <v>0.66</v>
      </c>
      <c r="O23">
        <v>0.65</v>
      </c>
    </row>
    <row r="24" spans="1:15" x14ac:dyDescent="0.25">
      <c r="A24" t="s">
        <v>23</v>
      </c>
      <c r="B24">
        <v>0.9</v>
      </c>
      <c r="C24">
        <v>0.85</v>
      </c>
      <c r="D24">
        <v>0.84</v>
      </c>
      <c r="E24">
        <v>0.79</v>
      </c>
      <c r="F24">
        <v>0.79</v>
      </c>
      <c r="G24">
        <v>0.65</v>
      </c>
      <c r="H24">
        <v>0.62</v>
      </c>
      <c r="I24">
        <v>0.78</v>
      </c>
      <c r="J24">
        <v>0.6</v>
      </c>
      <c r="K24">
        <v>0.64</v>
      </c>
      <c r="L24">
        <v>0.62</v>
      </c>
      <c r="M24">
        <v>0.67</v>
      </c>
      <c r="N24">
        <v>0.74</v>
      </c>
      <c r="O24">
        <v>0.61</v>
      </c>
    </row>
    <row r="25" spans="1:15" x14ac:dyDescent="0.25">
      <c r="A25" t="s">
        <v>24</v>
      </c>
      <c r="B25">
        <v>0.9</v>
      </c>
      <c r="C25">
        <v>1.08</v>
      </c>
      <c r="D25">
        <v>0.99</v>
      </c>
      <c r="E25">
        <v>1.1200000000000001</v>
      </c>
      <c r="F25">
        <v>0.89</v>
      </c>
      <c r="G25">
        <v>0.78</v>
      </c>
      <c r="H25">
        <v>0.76</v>
      </c>
      <c r="I25">
        <v>0.7</v>
      </c>
      <c r="J25">
        <v>0.54</v>
      </c>
      <c r="K25">
        <v>0.67</v>
      </c>
      <c r="L25">
        <v>0.57999999999999996</v>
      </c>
      <c r="M25">
        <v>0.59</v>
      </c>
      <c r="N25">
        <v>0.51</v>
      </c>
      <c r="O25">
        <v>0.53</v>
      </c>
    </row>
    <row r="26" spans="1:15" ht="15.75" thickBot="1" x14ac:dyDescent="0.3">
      <c r="A26" s="80" t="s">
        <v>25</v>
      </c>
      <c r="B26" s="81" t="s">
        <v>22</v>
      </c>
      <c r="C26" s="80">
        <v>1.73</v>
      </c>
      <c r="D26" s="80">
        <v>1.59</v>
      </c>
      <c r="E26" s="80">
        <v>2.12</v>
      </c>
      <c r="F26" s="80">
        <v>1.69</v>
      </c>
      <c r="G26" s="80">
        <v>1.43</v>
      </c>
      <c r="H26" s="80">
        <v>1.75</v>
      </c>
      <c r="I26" s="80">
        <v>1.29</v>
      </c>
      <c r="J26" s="80">
        <v>1.42</v>
      </c>
      <c r="K26" s="80">
        <v>1.23</v>
      </c>
      <c r="L26" s="80">
        <v>1.31</v>
      </c>
      <c r="M26" s="80">
        <v>1.02</v>
      </c>
      <c r="N26" s="80">
        <v>0.79</v>
      </c>
      <c r="O26" s="80">
        <v>1.44</v>
      </c>
    </row>
    <row r="30" spans="1:15" x14ac:dyDescent="0.25">
      <c r="A30" s="2" t="s">
        <v>879</v>
      </c>
    </row>
    <row r="31" spans="1:15" x14ac:dyDescent="0.25">
      <c r="A31" s="22" t="s">
        <v>881</v>
      </c>
    </row>
    <row r="33" spans="1:15" ht="15.75" thickBot="1" x14ac:dyDescent="0.3">
      <c r="A33" s="80"/>
      <c r="B33" s="80">
        <v>2010</v>
      </c>
      <c r="C33" s="80">
        <v>2011</v>
      </c>
      <c r="D33" s="80">
        <v>2012</v>
      </c>
      <c r="E33" s="80">
        <v>2013</v>
      </c>
      <c r="F33" s="80">
        <v>2014</v>
      </c>
      <c r="G33" s="80">
        <v>2015</v>
      </c>
      <c r="H33" s="80">
        <v>2016</v>
      </c>
      <c r="I33" s="80">
        <v>2017</v>
      </c>
      <c r="J33" s="80">
        <v>2018</v>
      </c>
      <c r="K33" s="80">
        <v>2019</v>
      </c>
      <c r="L33" s="80">
        <v>2020</v>
      </c>
      <c r="M33" s="80">
        <v>2021</v>
      </c>
      <c r="N33" s="80">
        <v>2022</v>
      </c>
      <c r="O33" s="80">
        <v>2023</v>
      </c>
    </row>
    <row r="34" spans="1:15" x14ac:dyDescent="0.25">
      <c r="A34" t="s">
        <v>21</v>
      </c>
      <c r="B34">
        <v>1.3</v>
      </c>
      <c r="C34">
        <v>1.28</v>
      </c>
      <c r="D34">
        <v>1.22</v>
      </c>
      <c r="E34">
        <v>1.1100000000000001</v>
      </c>
      <c r="F34">
        <v>1.03</v>
      </c>
      <c r="G34">
        <v>0.99</v>
      </c>
      <c r="H34">
        <v>0.92</v>
      </c>
      <c r="I34">
        <v>0.89</v>
      </c>
      <c r="J34">
        <v>0.9</v>
      </c>
      <c r="K34">
        <v>0.89</v>
      </c>
      <c r="L34">
        <v>0.9</v>
      </c>
      <c r="M34">
        <v>0.87</v>
      </c>
      <c r="N34">
        <v>0.88</v>
      </c>
      <c r="O34">
        <v>0.89</v>
      </c>
    </row>
    <row r="35" spans="1:15" x14ac:dyDescent="0.25">
      <c r="A35" t="s">
        <v>23</v>
      </c>
      <c r="B35">
        <v>1.1000000000000001</v>
      </c>
      <c r="C35">
        <v>1.08</v>
      </c>
      <c r="D35">
        <v>1.1299999999999999</v>
      </c>
      <c r="E35">
        <v>0.89</v>
      </c>
      <c r="F35">
        <v>1.21</v>
      </c>
      <c r="G35">
        <v>0.8</v>
      </c>
      <c r="H35">
        <v>0.81</v>
      </c>
      <c r="I35">
        <v>1.06</v>
      </c>
      <c r="J35">
        <v>0.78</v>
      </c>
      <c r="K35">
        <v>0.79</v>
      </c>
      <c r="L35">
        <v>0.73</v>
      </c>
      <c r="M35">
        <v>0.9</v>
      </c>
      <c r="N35">
        <v>0.95</v>
      </c>
      <c r="O35">
        <v>0.76</v>
      </c>
    </row>
    <row r="36" spans="1:15" x14ac:dyDescent="0.25">
      <c r="A36" t="s">
        <v>24</v>
      </c>
      <c r="B36">
        <v>1.3</v>
      </c>
      <c r="C36">
        <v>1.58</v>
      </c>
      <c r="D36">
        <v>1.52</v>
      </c>
      <c r="E36">
        <v>1.65</v>
      </c>
      <c r="F36">
        <v>1.34</v>
      </c>
      <c r="G36">
        <v>1.1399999999999999</v>
      </c>
      <c r="H36">
        <v>1.1299999999999999</v>
      </c>
      <c r="I36">
        <v>1.03</v>
      </c>
      <c r="J36">
        <v>0.85</v>
      </c>
      <c r="K36">
        <v>1.03</v>
      </c>
      <c r="L36">
        <v>0.86</v>
      </c>
      <c r="M36">
        <v>0.89</v>
      </c>
      <c r="N36">
        <v>0.73</v>
      </c>
      <c r="O36">
        <v>0.75</v>
      </c>
    </row>
    <row r="37" spans="1:15" ht="15.75" thickBot="1" x14ac:dyDescent="0.3">
      <c r="A37" s="80" t="s">
        <v>25</v>
      </c>
      <c r="B37" s="81" t="s">
        <v>22</v>
      </c>
      <c r="C37" s="80">
        <v>2.56</v>
      </c>
      <c r="D37" s="80">
        <v>2.2599999999999998</v>
      </c>
      <c r="E37" s="80">
        <v>2.74</v>
      </c>
      <c r="F37" s="80">
        <v>2.7</v>
      </c>
      <c r="G37" s="80">
        <v>1.8</v>
      </c>
      <c r="H37" s="80">
        <v>2.35</v>
      </c>
      <c r="I37" s="80">
        <v>1.64</v>
      </c>
      <c r="J37" s="80">
        <v>2.0099999999999998</v>
      </c>
      <c r="K37" s="80">
        <v>1.63</v>
      </c>
      <c r="L37" s="80">
        <v>1.89</v>
      </c>
      <c r="M37" s="80">
        <v>1.18</v>
      </c>
      <c r="N37" s="80">
        <v>0.92</v>
      </c>
      <c r="O37" s="80">
        <v>1.79</v>
      </c>
    </row>
    <row r="41" spans="1:15" x14ac:dyDescent="0.25">
      <c r="A41" s="2" t="s">
        <v>879</v>
      </c>
    </row>
    <row r="42" spans="1:15" x14ac:dyDescent="0.25">
      <c r="A42" s="22" t="s">
        <v>882</v>
      </c>
    </row>
    <row r="44" spans="1:15" ht="15.75" thickBot="1" x14ac:dyDescent="0.3">
      <c r="A44" s="80"/>
      <c r="B44" s="80">
        <v>2010</v>
      </c>
      <c r="C44" s="80">
        <v>2011</v>
      </c>
      <c r="D44" s="80">
        <v>2012</v>
      </c>
      <c r="E44" s="80">
        <v>2013</v>
      </c>
      <c r="F44" s="80">
        <v>2014</v>
      </c>
      <c r="G44" s="80">
        <v>2015</v>
      </c>
      <c r="H44" s="80">
        <v>2016</v>
      </c>
      <c r="I44" s="80">
        <v>2017</v>
      </c>
      <c r="J44" s="80">
        <v>2018</v>
      </c>
      <c r="K44" s="80">
        <v>2019</v>
      </c>
      <c r="L44" s="80">
        <v>2020</v>
      </c>
      <c r="M44" s="80">
        <v>2021</v>
      </c>
      <c r="N44" s="80">
        <v>2022</v>
      </c>
      <c r="O44" s="80">
        <v>2023</v>
      </c>
    </row>
    <row r="45" spans="1:15" x14ac:dyDescent="0.25">
      <c r="A45" t="s">
        <v>21</v>
      </c>
      <c r="B45">
        <v>0.7</v>
      </c>
      <c r="C45">
        <v>0.62</v>
      </c>
      <c r="D45">
        <v>0.59</v>
      </c>
      <c r="E45">
        <v>0.61</v>
      </c>
      <c r="F45">
        <v>0.53</v>
      </c>
      <c r="G45">
        <v>0.54</v>
      </c>
      <c r="H45">
        <v>0.47</v>
      </c>
      <c r="I45">
        <v>0.47</v>
      </c>
      <c r="J45">
        <v>0.44</v>
      </c>
      <c r="K45">
        <v>0.44</v>
      </c>
      <c r="L45">
        <v>0.44</v>
      </c>
      <c r="M45">
        <v>0.43</v>
      </c>
      <c r="N45">
        <v>0.44</v>
      </c>
      <c r="O45">
        <v>0.41</v>
      </c>
    </row>
    <row r="46" spans="1:15" x14ac:dyDescent="0.25">
      <c r="A46" t="s">
        <v>23</v>
      </c>
      <c r="B46">
        <v>0.7</v>
      </c>
      <c r="C46">
        <v>0.61</v>
      </c>
      <c r="D46">
        <v>0.56999999999999995</v>
      </c>
      <c r="E46">
        <v>0.67</v>
      </c>
      <c r="F46">
        <v>0.37</v>
      </c>
      <c r="G46">
        <v>0.5</v>
      </c>
      <c r="H46">
        <v>0.41</v>
      </c>
      <c r="I46">
        <v>0.5</v>
      </c>
      <c r="J46">
        <v>0.44</v>
      </c>
      <c r="K46">
        <v>0.49</v>
      </c>
      <c r="L46">
        <v>0.5</v>
      </c>
      <c r="M46">
        <v>0.43</v>
      </c>
      <c r="N46">
        <v>0.52</v>
      </c>
      <c r="O46">
        <v>0.46</v>
      </c>
    </row>
    <row r="47" spans="1:15" x14ac:dyDescent="0.25">
      <c r="A47" t="s">
        <v>24</v>
      </c>
      <c r="B47">
        <v>0.6</v>
      </c>
      <c r="C47">
        <v>0.64</v>
      </c>
      <c r="D47">
        <v>0.51</v>
      </c>
      <c r="E47">
        <v>0.62</v>
      </c>
      <c r="F47">
        <v>0.45</v>
      </c>
      <c r="G47">
        <v>0.45</v>
      </c>
      <c r="H47">
        <v>0.41</v>
      </c>
      <c r="I47">
        <v>0.38</v>
      </c>
      <c r="J47">
        <v>0.26</v>
      </c>
      <c r="K47">
        <v>0.33</v>
      </c>
      <c r="L47">
        <v>0.3</v>
      </c>
      <c r="M47">
        <v>0.3</v>
      </c>
      <c r="N47">
        <v>0.3</v>
      </c>
      <c r="O47">
        <v>0.32</v>
      </c>
    </row>
    <row r="48" spans="1:15" ht="15.75" thickBot="1" x14ac:dyDescent="0.3">
      <c r="A48" s="80" t="s">
        <v>25</v>
      </c>
      <c r="B48" s="81" t="s">
        <v>22</v>
      </c>
      <c r="C48" s="80">
        <v>0.96</v>
      </c>
      <c r="D48" s="80">
        <v>0.94</v>
      </c>
      <c r="E48" s="80">
        <v>1.5</v>
      </c>
      <c r="F48" s="80">
        <v>0.84</v>
      </c>
      <c r="G48" s="80">
        <v>1.04</v>
      </c>
      <c r="H48" s="80">
        <v>1.24</v>
      </c>
      <c r="I48" s="80">
        <v>0.92</v>
      </c>
      <c r="J48" s="80">
        <v>0.82</v>
      </c>
      <c r="K48" s="80">
        <v>0.84</v>
      </c>
      <c r="L48" s="80">
        <v>0.76</v>
      </c>
      <c r="M48" s="80">
        <v>0.86</v>
      </c>
      <c r="N48" s="80">
        <v>0.67</v>
      </c>
      <c r="O48" s="80">
        <v>1.08</v>
      </c>
    </row>
    <row r="50" spans="1:9" x14ac:dyDescent="0.25">
      <c r="A50" t="s">
        <v>28</v>
      </c>
    </row>
    <row r="51" spans="1:9" x14ac:dyDescent="0.25">
      <c r="A51" t="s">
        <v>883</v>
      </c>
    </row>
    <row r="53" spans="1:9" x14ac:dyDescent="0.25">
      <c r="A53" s="28" t="s">
        <v>30</v>
      </c>
    </row>
    <row r="54" spans="1:9" x14ac:dyDescent="0.25">
      <c r="A54" t="s">
        <v>31</v>
      </c>
    </row>
    <row r="56" spans="1:9" x14ac:dyDescent="0.25">
      <c r="A56" s="28" t="s">
        <v>32</v>
      </c>
    </row>
    <row r="57" spans="1:9" x14ac:dyDescent="0.25">
      <c r="A57" t="s">
        <v>45</v>
      </c>
    </row>
    <row r="62" spans="1:9" x14ac:dyDescent="0.25">
      <c r="A62" s="29" t="s">
        <v>34</v>
      </c>
    </row>
    <row r="63" spans="1:9" x14ac:dyDescent="0.25">
      <c r="A63" s="30" t="s">
        <v>884</v>
      </c>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sheetData>
  <mergeCells count="11">
    <mergeCell ref="A12:C12"/>
    <mergeCell ref="B13:C13"/>
    <mergeCell ref="B14:C14"/>
    <mergeCell ref="B15:C15"/>
    <mergeCell ref="A63:I74"/>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89D"/>
  </sheetPr>
  <dimension ref="A1:M67"/>
  <sheetViews>
    <sheetView workbookViewId="0">
      <selection activeCell="J1" sqref="J1"/>
    </sheetView>
  </sheetViews>
  <sheetFormatPr defaultRowHeight="15" x14ac:dyDescent="0.25"/>
  <cols>
    <col min="1" max="1" width="15.7109375" customWidth="1"/>
  </cols>
  <sheetData>
    <row r="1" spans="1:6" ht="23.25" x14ac:dyDescent="0.35">
      <c r="A1" s="79" t="s">
        <v>875</v>
      </c>
    </row>
    <row r="2" spans="1:6" x14ac:dyDescent="0.25">
      <c r="A2" s="4" t="str">
        <f>HYPERLINK("#CONTENTS!A1", "CONTENTS")</f>
        <v>CONTENTS</v>
      </c>
    </row>
    <row r="5" spans="1:6" x14ac:dyDescent="0.25">
      <c r="A5" s="5" t="s">
        <v>1</v>
      </c>
      <c r="B5" s="6"/>
      <c r="C5" s="6"/>
      <c r="D5" s="6"/>
      <c r="E5" s="6"/>
      <c r="F5" s="7"/>
    </row>
    <row r="6" spans="1:6" ht="30" customHeight="1" x14ac:dyDescent="0.25">
      <c r="A6" s="11" t="s">
        <v>2</v>
      </c>
      <c r="B6" s="8" t="s">
        <v>885</v>
      </c>
      <c r="C6" s="8"/>
      <c r="D6" s="8"/>
      <c r="E6" s="8"/>
      <c r="F6" s="8"/>
    </row>
    <row r="7" spans="1:6" x14ac:dyDescent="0.25">
      <c r="A7" s="12" t="s">
        <v>4</v>
      </c>
      <c r="B7" s="9" t="s">
        <v>886</v>
      </c>
      <c r="C7" s="9"/>
      <c r="D7" s="9"/>
      <c r="E7" s="9"/>
      <c r="F7" s="9"/>
    </row>
    <row r="8" spans="1:6" x14ac:dyDescent="0.25">
      <c r="A8" s="12" t="s">
        <v>6</v>
      </c>
      <c r="B8" s="10" t="s">
        <v>887</v>
      </c>
      <c r="C8" s="9"/>
      <c r="D8" s="9"/>
      <c r="E8" s="9"/>
      <c r="F8" s="9"/>
    </row>
    <row r="9" spans="1:6" x14ac:dyDescent="0.25">
      <c r="A9" s="12" t="s">
        <v>8</v>
      </c>
      <c r="B9" s="10" t="s">
        <v>9</v>
      </c>
      <c r="C9" s="9"/>
      <c r="D9" s="9"/>
      <c r="E9" s="9"/>
      <c r="F9" s="9"/>
    </row>
    <row r="10" spans="1:6" x14ac:dyDescent="0.25">
      <c r="A10" s="13" t="s">
        <v>10</v>
      </c>
      <c r="B10" s="14" t="s">
        <v>11</v>
      </c>
      <c r="C10" s="15"/>
      <c r="D10" s="15"/>
      <c r="E10" s="15"/>
      <c r="F10" s="15"/>
    </row>
    <row r="12" spans="1:6" x14ac:dyDescent="0.25">
      <c r="A12" s="5" t="s">
        <v>12</v>
      </c>
      <c r="B12" s="6"/>
      <c r="C12" s="7"/>
    </row>
    <row r="13" spans="1:6" x14ac:dyDescent="0.25">
      <c r="A13" s="20" t="s">
        <v>13</v>
      </c>
      <c r="B13" s="17" t="s">
        <v>14</v>
      </c>
      <c r="C13" s="17"/>
    </row>
    <row r="14" spans="1:6" x14ac:dyDescent="0.25">
      <c r="A14" s="12" t="s">
        <v>15</v>
      </c>
      <c r="B14" s="31" t="s">
        <v>39</v>
      </c>
      <c r="C14" s="31"/>
    </row>
    <row r="15" spans="1:6" x14ac:dyDescent="0.25">
      <c r="A15" s="13" t="s">
        <v>17</v>
      </c>
      <c r="B15" s="19" t="s">
        <v>39</v>
      </c>
      <c r="C15" s="19"/>
    </row>
    <row r="19" spans="1:13" x14ac:dyDescent="0.25">
      <c r="A19" s="2" t="s">
        <v>888</v>
      </c>
    </row>
    <row r="20" spans="1:13" x14ac:dyDescent="0.25">
      <c r="A20" s="32" t="s">
        <v>420</v>
      </c>
    </row>
    <row r="22" spans="1:13" ht="15.75" thickBot="1" x14ac:dyDescent="0.3">
      <c r="A22" s="80"/>
      <c r="B22" s="80">
        <v>2010</v>
      </c>
      <c r="C22" s="80">
        <v>2011</v>
      </c>
      <c r="D22" s="80">
        <v>2012</v>
      </c>
      <c r="E22" s="80">
        <v>2013</v>
      </c>
      <c r="F22" s="80">
        <v>2014</v>
      </c>
      <c r="G22" s="80">
        <v>2015</v>
      </c>
      <c r="H22" s="80">
        <v>2016</v>
      </c>
      <c r="I22" s="80">
        <v>2017</v>
      </c>
      <c r="J22" s="80">
        <v>2018</v>
      </c>
      <c r="K22" s="80">
        <v>2019</v>
      </c>
      <c r="L22" s="80">
        <v>2020</v>
      </c>
      <c r="M22" s="80">
        <v>2023</v>
      </c>
    </row>
    <row r="23" spans="1:13" x14ac:dyDescent="0.25">
      <c r="A23" t="s">
        <v>21</v>
      </c>
      <c r="B23">
        <v>13.1</v>
      </c>
      <c r="C23">
        <v>13.2</v>
      </c>
      <c r="D23">
        <v>12.8</v>
      </c>
      <c r="E23">
        <v>14.1</v>
      </c>
      <c r="F23">
        <v>13.6</v>
      </c>
      <c r="G23">
        <v>13.2</v>
      </c>
      <c r="H23">
        <v>12.5</v>
      </c>
      <c r="I23">
        <v>11.5</v>
      </c>
      <c r="J23">
        <v>11.5</v>
      </c>
      <c r="K23">
        <v>11</v>
      </c>
      <c r="L23">
        <v>10.7</v>
      </c>
      <c r="M23">
        <v>10</v>
      </c>
    </row>
    <row r="24" spans="1:13" x14ac:dyDescent="0.25">
      <c r="A24" t="s">
        <v>23</v>
      </c>
      <c r="B24">
        <v>16.8</v>
      </c>
      <c r="C24">
        <v>18.600000000000001</v>
      </c>
      <c r="D24">
        <v>18.3</v>
      </c>
      <c r="E24">
        <v>18.100000000000001</v>
      </c>
      <c r="F24">
        <v>18.5</v>
      </c>
      <c r="G24">
        <v>17.399999999999999</v>
      </c>
      <c r="H24">
        <v>16.899999999999999</v>
      </c>
      <c r="I24">
        <v>15</v>
      </c>
      <c r="J24">
        <v>17.5</v>
      </c>
      <c r="K24">
        <v>16.3</v>
      </c>
      <c r="L24">
        <v>15.7</v>
      </c>
      <c r="M24">
        <v>16.7</v>
      </c>
    </row>
    <row r="25" spans="1:13" x14ac:dyDescent="0.25">
      <c r="A25" t="s">
        <v>24</v>
      </c>
      <c r="B25">
        <v>6.5</v>
      </c>
      <c r="C25">
        <v>6.3</v>
      </c>
      <c r="D25">
        <v>6.3</v>
      </c>
      <c r="E25">
        <v>6.4</v>
      </c>
      <c r="F25">
        <v>6.4</v>
      </c>
      <c r="G25">
        <v>5.8</v>
      </c>
      <c r="H25">
        <v>5.6</v>
      </c>
      <c r="I25">
        <v>5.4</v>
      </c>
      <c r="J25">
        <v>4.8</v>
      </c>
      <c r="K25">
        <v>4.4000000000000004</v>
      </c>
      <c r="L25" s="26" t="s">
        <v>22</v>
      </c>
      <c r="M25">
        <v>2.8</v>
      </c>
    </row>
    <row r="26" spans="1:13" ht="15.75" thickBot="1" x14ac:dyDescent="0.3">
      <c r="A26" s="80" t="s">
        <v>25</v>
      </c>
      <c r="B26" s="81" t="s">
        <v>22</v>
      </c>
      <c r="C26" s="81" t="s">
        <v>22</v>
      </c>
      <c r="D26" s="81" t="s">
        <v>22</v>
      </c>
      <c r="E26" s="80">
        <v>20.2</v>
      </c>
      <c r="F26" s="80">
        <v>21.1</v>
      </c>
      <c r="G26" s="80">
        <v>16.8</v>
      </c>
      <c r="H26" s="80">
        <v>18.2</v>
      </c>
      <c r="I26" s="80">
        <v>14</v>
      </c>
      <c r="J26" s="80">
        <v>14.7</v>
      </c>
      <c r="K26" s="80">
        <v>10.7</v>
      </c>
      <c r="L26" s="80">
        <v>9.8000000000000007</v>
      </c>
      <c r="M26" s="80">
        <v>8.5</v>
      </c>
    </row>
    <row r="30" spans="1:13" x14ac:dyDescent="0.25">
      <c r="A30" s="2" t="s">
        <v>888</v>
      </c>
    </row>
    <row r="31" spans="1:13" x14ac:dyDescent="0.25">
      <c r="A31" s="32" t="s">
        <v>421</v>
      </c>
    </row>
    <row r="33" spans="1:13" ht="15.75" thickBot="1" x14ac:dyDescent="0.3">
      <c r="A33" s="80"/>
      <c r="B33" s="80">
        <v>2010</v>
      </c>
      <c r="C33" s="80">
        <v>2011</v>
      </c>
      <c r="D33" s="80">
        <v>2012</v>
      </c>
      <c r="E33" s="80">
        <v>2013</v>
      </c>
      <c r="F33" s="80">
        <v>2014</v>
      </c>
      <c r="G33" s="80">
        <v>2015</v>
      </c>
      <c r="H33" s="80">
        <v>2016</v>
      </c>
      <c r="I33" s="80">
        <v>2017</v>
      </c>
      <c r="J33" s="80">
        <v>2018</v>
      </c>
      <c r="K33" s="80">
        <v>2019</v>
      </c>
      <c r="L33" s="80">
        <v>2020</v>
      </c>
      <c r="M33" s="80">
        <v>2023</v>
      </c>
    </row>
    <row r="34" spans="1:13" x14ac:dyDescent="0.25">
      <c r="A34" t="s">
        <v>21</v>
      </c>
      <c r="B34">
        <v>16.399999999999999</v>
      </c>
      <c r="C34">
        <v>15.8</v>
      </c>
      <c r="D34">
        <v>15.3</v>
      </c>
      <c r="E34">
        <v>16.600000000000001</v>
      </c>
      <c r="F34">
        <v>16</v>
      </c>
      <c r="G34">
        <v>15.6</v>
      </c>
      <c r="H34">
        <v>15.1</v>
      </c>
      <c r="I34">
        <v>14.1</v>
      </c>
      <c r="J34">
        <v>14.1</v>
      </c>
      <c r="K34">
        <v>13.4</v>
      </c>
      <c r="L34">
        <v>13.7</v>
      </c>
      <c r="M34">
        <v>12.2</v>
      </c>
    </row>
    <row r="35" spans="1:13" x14ac:dyDescent="0.25">
      <c r="A35" t="s">
        <v>23</v>
      </c>
      <c r="B35">
        <v>19.600000000000001</v>
      </c>
      <c r="C35">
        <v>22.5</v>
      </c>
      <c r="D35">
        <v>21.9</v>
      </c>
      <c r="E35">
        <v>18.899999999999999</v>
      </c>
      <c r="F35">
        <v>21.9</v>
      </c>
      <c r="G35">
        <v>18</v>
      </c>
      <c r="H35">
        <v>22.9</v>
      </c>
      <c r="I35">
        <v>18.3</v>
      </c>
      <c r="J35">
        <v>21.6</v>
      </c>
      <c r="K35">
        <v>20</v>
      </c>
      <c r="L35">
        <v>22.1</v>
      </c>
      <c r="M35">
        <v>21.1</v>
      </c>
    </row>
    <row r="36" spans="1:13" x14ac:dyDescent="0.25">
      <c r="A36" t="s">
        <v>24</v>
      </c>
      <c r="B36">
        <v>6.9</v>
      </c>
      <c r="C36">
        <v>6.3</v>
      </c>
      <c r="D36">
        <v>7.3</v>
      </c>
      <c r="E36">
        <v>7.3</v>
      </c>
      <c r="F36">
        <v>7</v>
      </c>
      <c r="G36">
        <v>6</v>
      </c>
      <c r="H36">
        <v>4.9000000000000004</v>
      </c>
      <c r="I36">
        <v>5.7</v>
      </c>
      <c r="J36">
        <v>4.5999999999999996</v>
      </c>
      <c r="K36">
        <v>4.2</v>
      </c>
      <c r="L36" s="26" t="s">
        <v>22</v>
      </c>
      <c r="M36">
        <v>2.4</v>
      </c>
    </row>
    <row r="37" spans="1:13" ht="15.75" thickBot="1" x14ac:dyDescent="0.3">
      <c r="A37" s="80" t="s">
        <v>25</v>
      </c>
      <c r="B37" s="81" t="s">
        <v>22</v>
      </c>
      <c r="C37" s="81" t="s">
        <v>22</v>
      </c>
      <c r="D37" s="81" t="s">
        <v>22</v>
      </c>
      <c r="E37" s="80">
        <v>19.600000000000001</v>
      </c>
      <c r="F37" s="80">
        <v>18.5</v>
      </c>
      <c r="G37" s="80">
        <v>13</v>
      </c>
      <c r="H37" s="80">
        <v>15.4</v>
      </c>
      <c r="I37" s="80">
        <v>11.6</v>
      </c>
      <c r="J37" s="80">
        <v>14.5</v>
      </c>
      <c r="K37" s="80">
        <v>8.6</v>
      </c>
      <c r="L37" s="80">
        <v>9.3000000000000007</v>
      </c>
      <c r="M37" s="80">
        <v>9.3000000000000007</v>
      </c>
    </row>
    <row r="41" spans="1:13" x14ac:dyDescent="0.25">
      <c r="A41" s="2" t="s">
        <v>888</v>
      </c>
    </row>
    <row r="42" spans="1:13" x14ac:dyDescent="0.25">
      <c r="A42" s="32" t="s">
        <v>422</v>
      </c>
    </row>
    <row r="44" spans="1:13" ht="15.75" thickBot="1" x14ac:dyDescent="0.3">
      <c r="A44" s="80"/>
      <c r="B44" s="80">
        <v>2010</v>
      </c>
      <c r="C44" s="80">
        <v>2011</v>
      </c>
      <c r="D44" s="80">
        <v>2012</v>
      </c>
      <c r="E44" s="80">
        <v>2013</v>
      </c>
      <c r="F44" s="80">
        <v>2014</v>
      </c>
      <c r="G44" s="80">
        <v>2015</v>
      </c>
      <c r="H44" s="80">
        <v>2016</v>
      </c>
      <c r="I44" s="80">
        <v>2017</v>
      </c>
      <c r="J44" s="80">
        <v>2018</v>
      </c>
      <c r="K44" s="80">
        <v>2019</v>
      </c>
      <c r="L44" s="80">
        <v>2020</v>
      </c>
      <c r="M44" s="80">
        <v>2023</v>
      </c>
    </row>
    <row r="45" spans="1:13" x14ac:dyDescent="0.25">
      <c r="A45" t="s">
        <v>21</v>
      </c>
      <c r="B45">
        <v>12.5</v>
      </c>
      <c r="C45">
        <v>12.6</v>
      </c>
      <c r="D45">
        <v>12.2</v>
      </c>
      <c r="E45">
        <v>13.6</v>
      </c>
      <c r="F45">
        <v>13.1</v>
      </c>
      <c r="G45">
        <v>12.7</v>
      </c>
      <c r="H45">
        <v>11.9</v>
      </c>
      <c r="I45">
        <v>11</v>
      </c>
      <c r="J45">
        <v>10.9</v>
      </c>
      <c r="K45">
        <v>10.6</v>
      </c>
      <c r="L45">
        <v>10.199999999999999</v>
      </c>
      <c r="M45">
        <v>9.6</v>
      </c>
    </row>
    <row r="46" spans="1:13" x14ac:dyDescent="0.25">
      <c r="A46" t="s">
        <v>23</v>
      </c>
      <c r="B46">
        <v>16.5</v>
      </c>
      <c r="C46">
        <v>18.2</v>
      </c>
      <c r="D46">
        <v>17.899999999999999</v>
      </c>
      <c r="E46">
        <v>18</v>
      </c>
      <c r="F46">
        <v>18.100000000000001</v>
      </c>
      <c r="G46">
        <v>17.399999999999999</v>
      </c>
      <c r="H46">
        <v>16</v>
      </c>
      <c r="I46">
        <v>14.5</v>
      </c>
      <c r="J46">
        <v>16.8</v>
      </c>
      <c r="K46">
        <v>15.7</v>
      </c>
      <c r="L46">
        <v>14.7</v>
      </c>
      <c r="M46">
        <v>16.100000000000001</v>
      </c>
    </row>
    <row r="47" spans="1:13" x14ac:dyDescent="0.25">
      <c r="A47" t="s">
        <v>24</v>
      </c>
      <c r="B47">
        <v>6.4</v>
      </c>
      <c r="C47">
        <v>6.3</v>
      </c>
      <c r="D47">
        <v>6.1</v>
      </c>
      <c r="E47">
        <v>6.2</v>
      </c>
      <c r="F47">
        <v>6.2</v>
      </c>
      <c r="G47">
        <v>5.8</v>
      </c>
      <c r="H47">
        <v>5.8</v>
      </c>
      <c r="I47">
        <v>5.4</v>
      </c>
      <c r="J47">
        <v>4.8</v>
      </c>
      <c r="K47">
        <v>4.4000000000000004</v>
      </c>
      <c r="L47" s="26" t="s">
        <v>22</v>
      </c>
      <c r="M47">
        <v>2.9</v>
      </c>
    </row>
    <row r="48" spans="1:13" ht="15.75" thickBot="1" x14ac:dyDescent="0.3">
      <c r="A48" s="80" t="s">
        <v>25</v>
      </c>
      <c r="B48" s="81" t="s">
        <v>22</v>
      </c>
      <c r="C48" s="81" t="s">
        <v>22</v>
      </c>
      <c r="D48" s="81" t="s">
        <v>22</v>
      </c>
      <c r="E48" s="80">
        <v>20.399999999999999</v>
      </c>
      <c r="F48" s="80">
        <v>22</v>
      </c>
      <c r="G48" s="80">
        <v>18.3</v>
      </c>
      <c r="H48" s="80">
        <v>19.2</v>
      </c>
      <c r="I48" s="80">
        <v>14.9</v>
      </c>
      <c r="J48" s="80">
        <v>14.8</v>
      </c>
      <c r="K48" s="80">
        <v>11.4</v>
      </c>
      <c r="L48" s="80">
        <v>10</v>
      </c>
      <c r="M48" s="80">
        <v>8.3000000000000007</v>
      </c>
    </row>
    <row r="50" spans="1:9" x14ac:dyDescent="0.25">
      <c r="A50" t="s">
        <v>28</v>
      </c>
    </row>
    <row r="51" spans="1:9" x14ac:dyDescent="0.25">
      <c r="A51" t="s">
        <v>889</v>
      </c>
    </row>
    <row r="53" spans="1:9" x14ac:dyDescent="0.25">
      <c r="A53" s="28" t="s">
        <v>30</v>
      </c>
    </row>
    <row r="54" spans="1:9" x14ac:dyDescent="0.25">
      <c r="A54" t="s">
        <v>31</v>
      </c>
    </row>
    <row r="56" spans="1:9" x14ac:dyDescent="0.25">
      <c r="A56" s="28" t="s">
        <v>32</v>
      </c>
    </row>
    <row r="57" spans="1:9" x14ac:dyDescent="0.25">
      <c r="A57" t="s">
        <v>45</v>
      </c>
    </row>
    <row r="58" spans="1:9" x14ac:dyDescent="0.25">
      <c r="A58" t="s">
        <v>33</v>
      </c>
    </row>
    <row r="63" spans="1:9" x14ac:dyDescent="0.25">
      <c r="A63" s="29" t="s">
        <v>34</v>
      </c>
    </row>
    <row r="64" spans="1:9" x14ac:dyDescent="0.25">
      <c r="A64" s="30" t="s">
        <v>890</v>
      </c>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sheetData>
  <mergeCells count="11">
    <mergeCell ref="A12:C12"/>
    <mergeCell ref="B13:C13"/>
    <mergeCell ref="B14:C14"/>
    <mergeCell ref="B15:C15"/>
    <mergeCell ref="A64:I67"/>
    <mergeCell ref="A5:F5"/>
    <mergeCell ref="B6:F6"/>
    <mergeCell ref="B7:F7"/>
    <mergeCell ref="B8:F8"/>
    <mergeCell ref="B9:F9"/>
    <mergeCell ref="B10:F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89D"/>
  </sheetPr>
  <dimension ref="A1:P59"/>
  <sheetViews>
    <sheetView workbookViewId="0">
      <selection activeCell="J1" sqref="J1"/>
    </sheetView>
  </sheetViews>
  <sheetFormatPr defaultRowHeight="15" x14ac:dyDescent="0.25"/>
  <cols>
    <col min="1" max="1" width="15.7109375" customWidth="1"/>
  </cols>
  <sheetData>
    <row r="1" spans="1:5" ht="23.25" x14ac:dyDescent="0.35">
      <c r="A1" s="79" t="s">
        <v>875</v>
      </c>
    </row>
    <row r="2" spans="1:5" x14ac:dyDescent="0.25">
      <c r="A2" s="4" t="str">
        <f>HYPERLINK("#CONTENTS!A1", "CONTENTS")</f>
        <v>CONTENTS</v>
      </c>
    </row>
    <row r="5" spans="1:5" x14ac:dyDescent="0.25">
      <c r="A5" s="5" t="s">
        <v>1</v>
      </c>
      <c r="B5" s="6"/>
      <c r="C5" s="6"/>
      <c r="D5" s="6"/>
      <c r="E5" s="7"/>
    </row>
    <row r="6" spans="1:5" ht="30" customHeight="1" x14ac:dyDescent="0.25">
      <c r="A6" s="11" t="s">
        <v>2</v>
      </c>
      <c r="B6" s="8" t="s">
        <v>891</v>
      </c>
      <c r="C6" s="8"/>
      <c r="D6" s="8"/>
      <c r="E6" s="8"/>
    </row>
    <row r="7" spans="1:5" x14ac:dyDescent="0.25">
      <c r="A7" s="12" t="s">
        <v>4</v>
      </c>
      <c r="B7" s="9" t="s">
        <v>892</v>
      </c>
      <c r="C7" s="9"/>
      <c r="D7" s="9"/>
      <c r="E7" s="9"/>
    </row>
    <row r="8" spans="1:5" x14ac:dyDescent="0.25">
      <c r="A8" s="12" t="s">
        <v>6</v>
      </c>
      <c r="B8" s="10" t="s">
        <v>893</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6" x14ac:dyDescent="0.25">
      <c r="A19" s="2" t="s">
        <v>894</v>
      </c>
    </row>
    <row r="20" spans="1:16" x14ac:dyDescent="0.25">
      <c r="A20" s="22" t="s">
        <v>135</v>
      </c>
    </row>
    <row r="22" spans="1:16" ht="15.75" thickBot="1" x14ac:dyDescent="0.3">
      <c r="A22" s="80"/>
      <c r="B22" s="80">
        <v>2010</v>
      </c>
      <c r="C22" s="80">
        <v>2011</v>
      </c>
      <c r="D22" s="80">
        <v>2012</v>
      </c>
      <c r="E22" s="80">
        <v>2013</v>
      </c>
      <c r="F22" s="80">
        <v>2014</v>
      </c>
      <c r="G22" s="80">
        <v>2015</v>
      </c>
      <c r="H22" s="80">
        <v>2016</v>
      </c>
      <c r="I22" s="80">
        <v>2017</v>
      </c>
      <c r="J22" s="80">
        <v>2018</v>
      </c>
      <c r="K22" s="80">
        <v>2019</v>
      </c>
      <c r="L22" s="80">
        <v>2020</v>
      </c>
      <c r="M22" s="80">
        <v>2021</v>
      </c>
      <c r="N22" s="80">
        <v>2022</v>
      </c>
      <c r="O22" s="80">
        <v>2023</v>
      </c>
      <c r="P22" s="80">
        <v>2024</v>
      </c>
    </row>
    <row r="23" spans="1:16" x14ac:dyDescent="0.25">
      <c r="A23" t="s">
        <v>21</v>
      </c>
      <c r="B23">
        <v>37146</v>
      </c>
      <c r="C23">
        <v>38196</v>
      </c>
      <c r="D23">
        <v>37662</v>
      </c>
      <c r="E23">
        <v>38463</v>
      </c>
      <c r="F23">
        <v>39030</v>
      </c>
      <c r="G23">
        <v>39891</v>
      </c>
      <c r="H23">
        <v>40695</v>
      </c>
      <c r="I23">
        <v>42172</v>
      </c>
      <c r="J23">
        <v>43664</v>
      </c>
      <c r="K23">
        <v>45419</v>
      </c>
      <c r="L23">
        <v>45520</v>
      </c>
      <c r="M23">
        <v>47597</v>
      </c>
      <c r="N23">
        <v>50071</v>
      </c>
      <c r="O23">
        <v>54908</v>
      </c>
      <c r="P23" s="26" t="s">
        <v>22</v>
      </c>
    </row>
    <row r="24" spans="1:16" x14ac:dyDescent="0.25">
      <c r="A24" t="s">
        <v>23</v>
      </c>
      <c r="B24">
        <v>1961</v>
      </c>
      <c r="C24">
        <v>2024</v>
      </c>
      <c r="D24">
        <v>1964</v>
      </c>
      <c r="E24">
        <v>1959</v>
      </c>
      <c r="F24">
        <v>1922</v>
      </c>
      <c r="G24">
        <v>1903</v>
      </c>
      <c r="H24">
        <v>1947</v>
      </c>
      <c r="I24">
        <v>2019</v>
      </c>
      <c r="J24">
        <v>2143</v>
      </c>
      <c r="K24">
        <v>2208</v>
      </c>
      <c r="L24">
        <v>2322</v>
      </c>
      <c r="M24">
        <v>2309</v>
      </c>
      <c r="N24">
        <v>2501</v>
      </c>
      <c r="O24">
        <v>2783</v>
      </c>
      <c r="P24">
        <v>3242</v>
      </c>
    </row>
    <row r="25" spans="1:16" ht="15.75" thickBot="1" x14ac:dyDescent="0.3">
      <c r="A25" s="80" t="s">
        <v>24</v>
      </c>
      <c r="B25" s="80">
        <v>2080</v>
      </c>
      <c r="C25" s="80">
        <v>1922</v>
      </c>
      <c r="D25" s="80">
        <v>2084</v>
      </c>
      <c r="E25" s="80">
        <v>2049</v>
      </c>
      <c r="F25" s="80">
        <v>2133</v>
      </c>
      <c r="G25" s="80">
        <v>2224</v>
      </c>
      <c r="H25" s="80">
        <v>2181</v>
      </c>
      <c r="I25" s="80">
        <v>2345</v>
      </c>
      <c r="J25" s="80">
        <v>2533</v>
      </c>
      <c r="K25" s="80">
        <v>2743</v>
      </c>
      <c r="L25" s="80">
        <v>2921</v>
      </c>
      <c r="M25" s="80">
        <v>3023</v>
      </c>
      <c r="N25" s="80">
        <v>3262</v>
      </c>
      <c r="O25" s="80">
        <v>3457</v>
      </c>
      <c r="P25" s="81" t="s">
        <v>22</v>
      </c>
    </row>
    <row r="29" spans="1:16" x14ac:dyDescent="0.25">
      <c r="A29" s="2" t="s">
        <v>895</v>
      </c>
    </row>
    <row r="30" spans="1:16" x14ac:dyDescent="0.25">
      <c r="A30" s="22" t="s">
        <v>135</v>
      </c>
    </row>
    <row r="32" spans="1:16" ht="15.75" thickBot="1" x14ac:dyDescent="0.3">
      <c r="A32" s="80"/>
      <c r="B32" s="80">
        <v>2010</v>
      </c>
      <c r="C32" s="80">
        <v>2011</v>
      </c>
      <c r="D32" s="80">
        <v>2012</v>
      </c>
      <c r="E32" s="80">
        <v>2013</v>
      </c>
      <c r="F32" s="80">
        <v>2014</v>
      </c>
      <c r="G32" s="80">
        <v>2015</v>
      </c>
      <c r="H32" s="80">
        <v>2016</v>
      </c>
      <c r="I32" s="80">
        <v>2017</v>
      </c>
      <c r="J32" s="80">
        <v>2018</v>
      </c>
      <c r="K32" s="80">
        <v>2019</v>
      </c>
      <c r="L32" s="80">
        <v>2020</v>
      </c>
      <c r="M32" s="80">
        <v>2021</v>
      </c>
      <c r="N32" s="80">
        <v>2022</v>
      </c>
      <c r="O32" s="80">
        <v>2023</v>
      </c>
      <c r="P32" s="80">
        <v>2024</v>
      </c>
    </row>
    <row r="33" spans="1:16" x14ac:dyDescent="0.25">
      <c r="A33" t="s">
        <v>21</v>
      </c>
      <c r="B33">
        <v>84.4</v>
      </c>
      <c r="C33">
        <v>86.6</v>
      </c>
      <c r="D33">
        <v>85.3</v>
      </c>
      <c r="E33">
        <v>87.1</v>
      </c>
      <c r="F33">
        <v>88.3</v>
      </c>
      <c r="G33">
        <v>90.1</v>
      </c>
      <c r="H33">
        <v>91.7</v>
      </c>
      <c r="I33">
        <v>95</v>
      </c>
      <c r="J33">
        <v>98.2</v>
      </c>
      <c r="K33">
        <v>101.9</v>
      </c>
      <c r="L33">
        <v>102.3</v>
      </c>
      <c r="M33">
        <v>107</v>
      </c>
      <c r="N33">
        <v>111.9</v>
      </c>
      <c r="O33">
        <v>122.1</v>
      </c>
      <c r="P33" s="26" t="s">
        <v>22</v>
      </c>
    </row>
    <row r="34" spans="1:16" x14ac:dyDescent="0.25">
      <c r="A34" t="s">
        <v>23</v>
      </c>
      <c r="B34">
        <v>118</v>
      </c>
      <c r="C34">
        <v>121.2</v>
      </c>
      <c r="D34">
        <v>117.2</v>
      </c>
      <c r="E34">
        <v>116.6</v>
      </c>
      <c r="F34">
        <v>114</v>
      </c>
      <c r="G34">
        <v>112.3</v>
      </c>
      <c r="H34">
        <v>114.3</v>
      </c>
      <c r="I34">
        <v>117.9</v>
      </c>
      <c r="J34">
        <v>124.4</v>
      </c>
      <c r="K34">
        <v>127.3</v>
      </c>
      <c r="L34">
        <v>133.1</v>
      </c>
      <c r="M34">
        <v>131.69999999999999</v>
      </c>
      <c r="N34">
        <v>141.30000000000001</v>
      </c>
      <c r="O34">
        <v>155.69999999999999</v>
      </c>
      <c r="P34">
        <v>180.2</v>
      </c>
    </row>
    <row r="35" spans="1:16" ht="15.75" thickBot="1" x14ac:dyDescent="0.3">
      <c r="A35" s="80" t="s">
        <v>24</v>
      </c>
      <c r="B35" s="80">
        <v>54.7</v>
      </c>
      <c r="C35" s="80">
        <v>50.5</v>
      </c>
      <c r="D35" s="80">
        <v>54.8</v>
      </c>
      <c r="E35" s="80">
        <v>53.9</v>
      </c>
      <c r="F35" s="80">
        <v>56.1</v>
      </c>
      <c r="G35" s="80">
        <v>58.6</v>
      </c>
      <c r="H35" s="80">
        <v>57.5</v>
      </c>
      <c r="I35" s="80">
        <v>61.8</v>
      </c>
      <c r="J35" s="80">
        <v>66.7</v>
      </c>
      <c r="K35" s="80">
        <v>72.3</v>
      </c>
      <c r="L35" s="80">
        <v>78.599999999999994</v>
      </c>
      <c r="M35" s="80">
        <v>81.8</v>
      </c>
      <c r="N35" s="80">
        <v>86.3</v>
      </c>
      <c r="O35" s="80">
        <v>91.9</v>
      </c>
      <c r="P35" s="81" t="s">
        <v>22</v>
      </c>
    </row>
    <row r="37" spans="1:16" x14ac:dyDescent="0.25">
      <c r="A37" t="s">
        <v>28</v>
      </c>
    </row>
    <row r="38" spans="1:16" x14ac:dyDescent="0.25">
      <c r="A38" t="s">
        <v>896</v>
      </c>
    </row>
    <row r="40" spans="1:16" x14ac:dyDescent="0.25">
      <c r="A40" s="28" t="s">
        <v>30</v>
      </c>
    </row>
    <row r="41" spans="1:16" x14ac:dyDescent="0.25">
      <c r="A41" t="s">
        <v>31</v>
      </c>
    </row>
    <row r="43" spans="1:16" x14ac:dyDescent="0.25">
      <c r="A43" s="28" t="s">
        <v>32</v>
      </c>
    </row>
    <row r="44" spans="1:16" x14ac:dyDescent="0.25">
      <c r="A44" t="s">
        <v>33</v>
      </c>
    </row>
    <row r="45" spans="1:16" x14ac:dyDescent="0.25">
      <c r="A45" t="s">
        <v>109</v>
      </c>
    </row>
    <row r="50" spans="1:9" x14ac:dyDescent="0.25">
      <c r="A50" s="29" t="s">
        <v>34</v>
      </c>
    </row>
    <row r="51" spans="1:9" x14ac:dyDescent="0.25">
      <c r="A51" s="30" t="s">
        <v>897</v>
      </c>
      <c r="B51" s="16"/>
      <c r="C51" s="16"/>
      <c r="D51" s="16"/>
      <c r="E51" s="16"/>
      <c r="F51" s="16"/>
      <c r="G51" s="16"/>
      <c r="H51" s="16"/>
      <c r="I51" s="16"/>
    </row>
    <row r="52" spans="1:9" x14ac:dyDescent="0.25">
      <c r="A52" s="16"/>
      <c r="B52" s="16"/>
      <c r="C52" s="16"/>
      <c r="D52" s="16"/>
      <c r="E52" s="16"/>
      <c r="F52" s="16"/>
      <c r="G52" s="16"/>
      <c r="H52" s="16"/>
      <c r="I52" s="16"/>
    </row>
    <row r="53" spans="1:9" x14ac:dyDescent="0.25">
      <c r="A53" s="16"/>
      <c r="B53" s="16"/>
      <c r="C53" s="16"/>
      <c r="D53" s="16"/>
      <c r="E53" s="16"/>
      <c r="F53" s="16"/>
      <c r="G53" s="16"/>
      <c r="H53" s="16"/>
      <c r="I53" s="16"/>
    </row>
    <row r="54" spans="1:9" x14ac:dyDescent="0.25">
      <c r="A54" s="16"/>
      <c r="B54" s="16"/>
      <c r="C54" s="16"/>
      <c r="D54" s="16"/>
      <c r="E54" s="16"/>
      <c r="F54" s="16"/>
      <c r="G54" s="16"/>
      <c r="H54" s="16"/>
      <c r="I54" s="16"/>
    </row>
    <row r="55" spans="1:9" x14ac:dyDescent="0.25">
      <c r="A55" s="16"/>
      <c r="B55" s="16"/>
      <c r="C55" s="16"/>
      <c r="D55" s="16"/>
      <c r="E55" s="16"/>
      <c r="F55" s="16"/>
      <c r="G55" s="16"/>
      <c r="H55" s="16"/>
      <c r="I55" s="16"/>
    </row>
    <row r="56" spans="1:9" x14ac:dyDescent="0.25">
      <c r="A56" s="16"/>
      <c r="B56" s="16"/>
      <c r="C56" s="16"/>
      <c r="D56" s="16"/>
      <c r="E56" s="16"/>
      <c r="F56" s="16"/>
      <c r="G56" s="16"/>
      <c r="H56" s="16"/>
      <c r="I56" s="16"/>
    </row>
    <row r="57" spans="1:9" x14ac:dyDescent="0.25">
      <c r="A57" s="16"/>
      <c r="B57" s="16"/>
      <c r="C57" s="16"/>
      <c r="D57" s="16"/>
      <c r="E57" s="16"/>
      <c r="F57" s="16"/>
      <c r="G57" s="16"/>
      <c r="H57" s="16"/>
      <c r="I57" s="16"/>
    </row>
    <row r="58" spans="1:9" x14ac:dyDescent="0.25">
      <c r="A58" s="16"/>
      <c r="B58" s="16"/>
      <c r="C58" s="16"/>
      <c r="D58" s="16"/>
      <c r="E58" s="16"/>
      <c r="F58" s="16"/>
      <c r="G58" s="16"/>
      <c r="H58" s="16"/>
      <c r="I58" s="16"/>
    </row>
    <row r="59" spans="1:9" x14ac:dyDescent="0.25">
      <c r="A59" s="16"/>
      <c r="B59" s="16"/>
      <c r="C59" s="16"/>
      <c r="D59" s="16"/>
      <c r="E59" s="16"/>
      <c r="F59" s="16"/>
      <c r="G59" s="16"/>
      <c r="H59" s="16"/>
      <c r="I59" s="16"/>
    </row>
  </sheetData>
  <mergeCells count="11">
    <mergeCell ref="A12:C12"/>
    <mergeCell ref="B13:C13"/>
    <mergeCell ref="B14:C14"/>
    <mergeCell ref="B15:C15"/>
    <mergeCell ref="A51:I59"/>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89D"/>
  </sheetPr>
  <dimension ref="A1:K102"/>
  <sheetViews>
    <sheetView workbookViewId="0">
      <selection activeCell="J1" sqref="J1"/>
    </sheetView>
  </sheetViews>
  <sheetFormatPr defaultRowHeight="15" x14ac:dyDescent="0.25"/>
  <cols>
    <col min="1" max="1" width="15.7109375" customWidth="1"/>
  </cols>
  <sheetData>
    <row r="1" spans="1:5" ht="23.25" x14ac:dyDescent="0.35">
      <c r="A1" s="79" t="s">
        <v>875</v>
      </c>
    </row>
    <row r="2" spans="1:5" x14ac:dyDescent="0.25">
      <c r="A2" s="4" t="str">
        <f>HYPERLINK("#CONTENTS!A1", "CONTENTS")</f>
        <v>CONTENTS</v>
      </c>
    </row>
    <row r="5" spans="1:5" x14ac:dyDescent="0.25">
      <c r="A5" s="5" t="s">
        <v>1</v>
      </c>
      <c r="B5" s="6"/>
      <c r="C5" s="6"/>
      <c r="D5" s="6"/>
      <c r="E5" s="7"/>
    </row>
    <row r="6" spans="1:5" ht="30" customHeight="1" x14ac:dyDescent="0.25">
      <c r="A6" s="11" t="s">
        <v>2</v>
      </c>
      <c r="B6" s="8" t="s">
        <v>898</v>
      </c>
      <c r="C6" s="8"/>
      <c r="D6" s="8"/>
      <c r="E6" s="8"/>
    </row>
    <row r="7" spans="1:5" x14ac:dyDescent="0.25">
      <c r="A7" s="12" t="s">
        <v>4</v>
      </c>
      <c r="B7" s="9" t="s">
        <v>899</v>
      </c>
      <c r="C7" s="9"/>
      <c r="D7" s="9"/>
      <c r="E7" s="9"/>
    </row>
    <row r="8" spans="1:5" x14ac:dyDescent="0.25">
      <c r="A8" s="12" t="s">
        <v>6</v>
      </c>
      <c r="B8" s="10" t="s">
        <v>900</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1" x14ac:dyDescent="0.25">
      <c r="A19" s="2" t="s">
        <v>901</v>
      </c>
    </row>
    <row r="20" spans="1:11" x14ac:dyDescent="0.25">
      <c r="A20" s="22" t="s">
        <v>902</v>
      </c>
    </row>
    <row r="22" spans="1:11" ht="15.75" thickBot="1" x14ac:dyDescent="0.3">
      <c r="A22" s="80"/>
      <c r="B22" s="80">
        <v>2016</v>
      </c>
      <c r="C22" s="80">
        <v>2017</v>
      </c>
      <c r="D22" s="80">
        <v>2018</v>
      </c>
      <c r="E22" s="80">
        <v>2019</v>
      </c>
      <c r="F22" s="80">
        <v>2020</v>
      </c>
      <c r="G22" s="80">
        <v>2021</v>
      </c>
      <c r="H22" s="80">
        <v>2022</v>
      </c>
      <c r="I22" s="80">
        <v>2023</v>
      </c>
      <c r="J22" s="80">
        <v>2024</v>
      </c>
      <c r="K22" s="80">
        <v>2025</v>
      </c>
    </row>
    <row r="23" spans="1:11" x14ac:dyDescent="0.25">
      <c r="A23" t="s">
        <v>21</v>
      </c>
      <c r="B23">
        <v>50</v>
      </c>
      <c r="C23">
        <v>54</v>
      </c>
      <c r="D23">
        <v>54</v>
      </c>
      <c r="E23">
        <v>54</v>
      </c>
      <c r="F23">
        <v>54</v>
      </c>
      <c r="G23">
        <v>54</v>
      </c>
      <c r="H23">
        <v>53</v>
      </c>
      <c r="I23">
        <v>53</v>
      </c>
      <c r="J23">
        <v>52</v>
      </c>
      <c r="K23">
        <v>54</v>
      </c>
    </row>
    <row r="24" spans="1:11" x14ac:dyDescent="0.25">
      <c r="A24" t="s">
        <v>23</v>
      </c>
      <c r="B24">
        <v>72</v>
      </c>
      <c r="C24">
        <v>76</v>
      </c>
      <c r="D24">
        <v>79</v>
      </c>
      <c r="E24">
        <v>71</v>
      </c>
      <c r="F24">
        <v>77</v>
      </c>
      <c r="G24">
        <v>77</v>
      </c>
      <c r="H24">
        <v>77</v>
      </c>
      <c r="I24">
        <v>70</v>
      </c>
      <c r="J24">
        <v>70</v>
      </c>
      <c r="K24">
        <v>75</v>
      </c>
    </row>
    <row r="25" spans="1:11" ht="15.75" thickBot="1" x14ac:dyDescent="0.3">
      <c r="A25" s="80" t="s">
        <v>24</v>
      </c>
      <c r="B25" s="80">
        <v>45</v>
      </c>
      <c r="C25" s="80">
        <v>50</v>
      </c>
      <c r="D25" s="80">
        <v>42</v>
      </c>
      <c r="E25" s="80">
        <v>39</v>
      </c>
      <c r="F25" s="80">
        <v>34</v>
      </c>
      <c r="G25" s="80">
        <v>30</v>
      </c>
      <c r="H25" s="80">
        <v>24</v>
      </c>
      <c r="I25" s="80">
        <v>23</v>
      </c>
      <c r="J25" s="80">
        <v>28</v>
      </c>
      <c r="K25" s="80">
        <v>24</v>
      </c>
    </row>
    <row r="29" spans="1:11" x14ac:dyDescent="0.25">
      <c r="A29" s="2" t="s">
        <v>901</v>
      </c>
    </row>
    <row r="30" spans="1:11" x14ac:dyDescent="0.25">
      <c r="A30" s="22" t="s">
        <v>903</v>
      </c>
    </row>
    <row r="32" spans="1:11" ht="15.75" thickBot="1" x14ac:dyDescent="0.3">
      <c r="A32" s="80"/>
      <c r="B32" s="80">
        <v>2016</v>
      </c>
      <c r="C32" s="80">
        <v>2017</v>
      </c>
      <c r="D32" s="80">
        <v>2018</v>
      </c>
      <c r="E32" s="80">
        <v>2019</v>
      </c>
      <c r="F32" s="80">
        <v>2020</v>
      </c>
      <c r="G32" s="80">
        <v>2021</v>
      </c>
      <c r="H32" s="80">
        <v>2022</v>
      </c>
      <c r="I32" s="80">
        <v>2023</v>
      </c>
      <c r="J32" s="80">
        <v>2024</v>
      </c>
      <c r="K32" s="80">
        <v>2025</v>
      </c>
    </row>
    <row r="33" spans="1:11" x14ac:dyDescent="0.25">
      <c r="A33" t="s">
        <v>21</v>
      </c>
      <c r="B33">
        <v>8</v>
      </c>
      <c r="C33">
        <v>9</v>
      </c>
      <c r="D33">
        <v>10</v>
      </c>
      <c r="E33">
        <v>10</v>
      </c>
      <c r="F33">
        <v>11</v>
      </c>
      <c r="G33">
        <v>9</v>
      </c>
      <c r="H33">
        <v>11</v>
      </c>
      <c r="I33">
        <v>11</v>
      </c>
      <c r="J33">
        <v>11</v>
      </c>
      <c r="K33">
        <v>13</v>
      </c>
    </row>
    <row r="34" spans="1:11" x14ac:dyDescent="0.25">
      <c r="A34" t="s">
        <v>23</v>
      </c>
      <c r="B34">
        <v>16</v>
      </c>
      <c r="C34">
        <v>25</v>
      </c>
      <c r="D34">
        <v>25</v>
      </c>
      <c r="E34">
        <v>20</v>
      </c>
      <c r="F34">
        <v>27</v>
      </c>
      <c r="G34">
        <v>25</v>
      </c>
      <c r="H34">
        <v>24</v>
      </c>
      <c r="I34">
        <v>22</v>
      </c>
      <c r="J34">
        <v>18</v>
      </c>
      <c r="K34">
        <v>24</v>
      </c>
    </row>
    <row r="35" spans="1:11" ht="15.75" thickBot="1" x14ac:dyDescent="0.3">
      <c r="A35" s="80" t="s">
        <v>24</v>
      </c>
      <c r="B35" s="80">
        <v>5</v>
      </c>
      <c r="C35" s="80">
        <v>5</v>
      </c>
      <c r="D35" s="80">
        <v>5</v>
      </c>
      <c r="E35" s="80">
        <v>4</v>
      </c>
      <c r="F35" s="80">
        <v>5</v>
      </c>
      <c r="G35" s="80">
        <v>2</v>
      </c>
      <c r="H35" s="80">
        <v>3</v>
      </c>
      <c r="I35" s="80">
        <v>3</v>
      </c>
      <c r="J35" s="80">
        <v>3</v>
      </c>
      <c r="K35" s="80">
        <v>3</v>
      </c>
    </row>
    <row r="39" spans="1:11" x14ac:dyDescent="0.25">
      <c r="A39" s="2" t="s">
        <v>901</v>
      </c>
    </row>
    <row r="40" spans="1:11" x14ac:dyDescent="0.25">
      <c r="A40" s="22" t="s">
        <v>904</v>
      </c>
    </row>
    <row r="42" spans="1:11" ht="15.75" thickBot="1" x14ac:dyDescent="0.3">
      <c r="A42" s="80"/>
      <c r="B42" s="80">
        <v>2016</v>
      </c>
      <c r="C42" s="80">
        <v>2017</v>
      </c>
      <c r="D42" s="80">
        <v>2018</v>
      </c>
      <c r="E42" s="80">
        <v>2019</v>
      </c>
      <c r="F42" s="80">
        <v>2020</v>
      </c>
      <c r="G42" s="80">
        <v>2021</v>
      </c>
      <c r="H42" s="80">
        <v>2022</v>
      </c>
      <c r="I42" s="80">
        <v>2023</v>
      </c>
      <c r="J42" s="80">
        <v>2024</v>
      </c>
      <c r="K42" s="80">
        <v>2025</v>
      </c>
    </row>
    <row r="43" spans="1:11" x14ac:dyDescent="0.25">
      <c r="A43" t="s">
        <v>21</v>
      </c>
      <c r="B43">
        <v>42</v>
      </c>
      <c r="C43">
        <v>45</v>
      </c>
      <c r="D43">
        <v>44</v>
      </c>
      <c r="E43">
        <v>44</v>
      </c>
      <c r="F43">
        <v>43</v>
      </c>
      <c r="G43">
        <v>45</v>
      </c>
      <c r="H43">
        <v>42</v>
      </c>
      <c r="I43">
        <v>42</v>
      </c>
      <c r="J43">
        <v>41</v>
      </c>
      <c r="K43">
        <v>41</v>
      </c>
    </row>
    <row r="44" spans="1:11" x14ac:dyDescent="0.25">
      <c r="A44" t="s">
        <v>23</v>
      </c>
      <c r="B44">
        <v>56</v>
      </c>
      <c r="C44">
        <v>51</v>
      </c>
      <c r="D44">
        <v>54</v>
      </c>
      <c r="E44">
        <v>51</v>
      </c>
      <c r="F44">
        <v>50</v>
      </c>
      <c r="G44">
        <v>52</v>
      </c>
      <c r="H44">
        <v>53</v>
      </c>
      <c r="I44">
        <v>48</v>
      </c>
      <c r="J44">
        <v>52</v>
      </c>
      <c r="K44">
        <v>51</v>
      </c>
    </row>
    <row r="45" spans="1:11" ht="15.75" thickBot="1" x14ac:dyDescent="0.3">
      <c r="A45" s="80" t="s">
        <v>24</v>
      </c>
      <c r="B45" s="80">
        <v>40</v>
      </c>
      <c r="C45" s="80">
        <v>45</v>
      </c>
      <c r="D45" s="80">
        <v>37</v>
      </c>
      <c r="E45" s="80">
        <v>35</v>
      </c>
      <c r="F45" s="80">
        <v>29</v>
      </c>
      <c r="G45" s="80">
        <v>27</v>
      </c>
      <c r="H45" s="80">
        <v>21</v>
      </c>
      <c r="I45" s="80">
        <v>20</v>
      </c>
      <c r="J45" s="80">
        <v>25</v>
      </c>
      <c r="K45" s="80">
        <v>21</v>
      </c>
    </row>
    <row r="49" spans="1:11" x14ac:dyDescent="0.25">
      <c r="A49" s="2" t="s">
        <v>901</v>
      </c>
    </row>
    <row r="50" spans="1:11" x14ac:dyDescent="0.25">
      <c r="A50" s="22" t="s">
        <v>905</v>
      </c>
    </row>
    <row r="52" spans="1:11" ht="15.75" thickBot="1" x14ac:dyDescent="0.3">
      <c r="A52" s="80"/>
      <c r="B52" s="80">
        <v>2016</v>
      </c>
      <c r="C52" s="80">
        <v>2017</v>
      </c>
      <c r="D52" s="80">
        <v>2018</v>
      </c>
      <c r="E52" s="80">
        <v>2019</v>
      </c>
      <c r="F52" s="80">
        <v>2020</v>
      </c>
      <c r="G52" s="80">
        <v>2021</v>
      </c>
      <c r="H52" s="80">
        <v>2022</v>
      </c>
      <c r="I52" s="80">
        <v>2023</v>
      </c>
      <c r="J52" s="80">
        <v>2024</v>
      </c>
      <c r="K52" s="80">
        <v>2025</v>
      </c>
    </row>
    <row r="53" spans="1:11" x14ac:dyDescent="0.25">
      <c r="A53" t="s">
        <v>21</v>
      </c>
      <c r="B53">
        <v>38</v>
      </c>
      <c r="C53">
        <v>36</v>
      </c>
      <c r="D53">
        <v>34</v>
      </c>
      <c r="E53">
        <v>35</v>
      </c>
      <c r="F53">
        <v>34</v>
      </c>
      <c r="G53">
        <v>35</v>
      </c>
      <c r="H53">
        <v>35</v>
      </c>
      <c r="I53">
        <v>36</v>
      </c>
      <c r="J53">
        <v>37</v>
      </c>
      <c r="K53">
        <v>36</v>
      </c>
    </row>
    <row r="54" spans="1:11" x14ac:dyDescent="0.25">
      <c r="A54" t="s">
        <v>23</v>
      </c>
      <c r="B54">
        <v>12</v>
      </c>
      <c r="C54">
        <v>12</v>
      </c>
      <c r="D54">
        <v>10</v>
      </c>
      <c r="E54">
        <v>15</v>
      </c>
      <c r="F54">
        <v>10</v>
      </c>
      <c r="G54">
        <v>12</v>
      </c>
      <c r="H54">
        <v>14</v>
      </c>
      <c r="I54">
        <v>16</v>
      </c>
      <c r="J54">
        <v>18</v>
      </c>
      <c r="K54">
        <v>16</v>
      </c>
    </row>
    <row r="55" spans="1:11" ht="15.75" thickBot="1" x14ac:dyDescent="0.3">
      <c r="A55" s="80" t="s">
        <v>24</v>
      </c>
      <c r="B55" s="80">
        <v>44</v>
      </c>
      <c r="C55" s="80">
        <v>37</v>
      </c>
      <c r="D55" s="80">
        <v>45</v>
      </c>
      <c r="E55" s="80">
        <v>50</v>
      </c>
      <c r="F55" s="80">
        <v>55</v>
      </c>
      <c r="G55" s="80">
        <v>59</v>
      </c>
      <c r="H55" s="80">
        <v>64</v>
      </c>
      <c r="I55" s="80">
        <v>66</v>
      </c>
      <c r="J55" s="80">
        <v>62</v>
      </c>
      <c r="K55" s="80">
        <v>70</v>
      </c>
    </row>
    <row r="59" spans="1:11" x14ac:dyDescent="0.25">
      <c r="A59" s="2" t="s">
        <v>901</v>
      </c>
    </row>
    <row r="60" spans="1:11" x14ac:dyDescent="0.25">
      <c r="A60" s="22" t="s">
        <v>906</v>
      </c>
    </row>
    <row r="62" spans="1:11" ht="15.75" thickBot="1" x14ac:dyDescent="0.3">
      <c r="A62" s="80"/>
      <c r="B62" s="80">
        <v>2016</v>
      </c>
      <c r="C62" s="80">
        <v>2017</v>
      </c>
      <c r="D62" s="80">
        <v>2018</v>
      </c>
      <c r="E62" s="80">
        <v>2019</v>
      </c>
      <c r="F62" s="80">
        <v>2020</v>
      </c>
      <c r="G62" s="80">
        <v>2021</v>
      </c>
      <c r="H62" s="80">
        <v>2022</v>
      </c>
      <c r="I62" s="80">
        <v>2023</v>
      </c>
      <c r="J62" s="80">
        <v>2024</v>
      </c>
      <c r="K62" s="80">
        <v>2025</v>
      </c>
    </row>
    <row r="63" spans="1:11" x14ac:dyDescent="0.25">
      <c r="A63" t="s">
        <v>21</v>
      </c>
      <c r="B63">
        <v>12</v>
      </c>
      <c r="C63">
        <v>11</v>
      </c>
      <c r="D63">
        <v>11</v>
      </c>
      <c r="E63">
        <v>11</v>
      </c>
      <c r="F63">
        <v>11</v>
      </c>
      <c r="G63">
        <v>12</v>
      </c>
      <c r="H63">
        <v>12</v>
      </c>
      <c r="I63">
        <v>12</v>
      </c>
      <c r="J63">
        <v>13</v>
      </c>
      <c r="K63">
        <v>13</v>
      </c>
    </row>
    <row r="64" spans="1:11" x14ac:dyDescent="0.25">
      <c r="A64" t="s">
        <v>23</v>
      </c>
      <c r="B64">
        <v>3</v>
      </c>
      <c r="C64">
        <v>4</v>
      </c>
      <c r="D64">
        <v>3</v>
      </c>
      <c r="E64">
        <v>4</v>
      </c>
      <c r="F64">
        <v>3</v>
      </c>
      <c r="G64">
        <v>3</v>
      </c>
      <c r="H64">
        <v>4</v>
      </c>
      <c r="I64">
        <v>4</v>
      </c>
      <c r="J64">
        <v>5</v>
      </c>
      <c r="K64">
        <v>5</v>
      </c>
    </row>
    <row r="65" spans="1:11" ht="15.75" thickBot="1" x14ac:dyDescent="0.3">
      <c r="A65" s="80" t="s">
        <v>24</v>
      </c>
      <c r="B65" s="80">
        <v>12</v>
      </c>
      <c r="C65" s="80">
        <v>11</v>
      </c>
      <c r="D65" s="80">
        <v>16</v>
      </c>
      <c r="E65" s="80">
        <v>20</v>
      </c>
      <c r="F65" s="80">
        <v>24</v>
      </c>
      <c r="G65" s="80">
        <v>26</v>
      </c>
      <c r="H65" s="80">
        <v>30</v>
      </c>
      <c r="I65" s="80">
        <v>30</v>
      </c>
      <c r="J65" s="80">
        <v>23</v>
      </c>
      <c r="K65" s="80">
        <v>29</v>
      </c>
    </row>
    <row r="69" spans="1:11" x14ac:dyDescent="0.25">
      <c r="A69" s="2" t="s">
        <v>901</v>
      </c>
    </row>
    <row r="70" spans="1:11" x14ac:dyDescent="0.25">
      <c r="A70" s="22" t="s">
        <v>907</v>
      </c>
    </row>
    <row r="72" spans="1:11" ht="15.75" thickBot="1" x14ac:dyDescent="0.3">
      <c r="A72" s="80"/>
      <c r="B72" s="80">
        <v>2016</v>
      </c>
      <c r="C72" s="80">
        <v>2017</v>
      </c>
      <c r="D72" s="80">
        <v>2018</v>
      </c>
      <c r="E72" s="80">
        <v>2019</v>
      </c>
      <c r="F72" s="80">
        <v>2020</v>
      </c>
      <c r="G72" s="80">
        <v>2021</v>
      </c>
      <c r="H72" s="80">
        <v>2022</v>
      </c>
      <c r="I72" s="80">
        <v>2023</v>
      </c>
      <c r="J72" s="80">
        <v>2024</v>
      </c>
      <c r="K72" s="80">
        <v>2025</v>
      </c>
    </row>
    <row r="73" spans="1:11" x14ac:dyDescent="0.25">
      <c r="A73" t="s">
        <v>21</v>
      </c>
      <c r="B73">
        <v>26</v>
      </c>
      <c r="C73">
        <v>25</v>
      </c>
      <c r="D73">
        <v>23</v>
      </c>
      <c r="E73">
        <v>24</v>
      </c>
      <c r="F73">
        <v>23</v>
      </c>
      <c r="G73">
        <v>23</v>
      </c>
      <c r="H73">
        <v>23</v>
      </c>
      <c r="I73">
        <v>24</v>
      </c>
      <c r="J73">
        <v>24</v>
      </c>
      <c r="K73">
        <v>23</v>
      </c>
    </row>
    <row r="74" spans="1:11" x14ac:dyDescent="0.25">
      <c r="A74" t="s">
        <v>23</v>
      </c>
      <c r="B74">
        <v>9</v>
      </c>
      <c r="C74">
        <v>8</v>
      </c>
      <c r="D74">
        <v>7</v>
      </c>
      <c r="E74">
        <v>11</v>
      </c>
      <c r="F74">
        <v>7</v>
      </c>
      <c r="G74">
        <v>8</v>
      </c>
      <c r="H74">
        <v>10</v>
      </c>
      <c r="I74">
        <v>12</v>
      </c>
      <c r="J74">
        <v>13</v>
      </c>
      <c r="K74">
        <v>11</v>
      </c>
    </row>
    <row r="75" spans="1:11" ht="15.75" thickBot="1" x14ac:dyDescent="0.3">
      <c r="A75" s="80" t="s">
        <v>24</v>
      </c>
      <c r="B75" s="80">
        <v>32</v>
      </c>
      <c r="C75" s="80">
        <v>26</v>
      </c>
      <c r="D75" s="80">
        <v>29</v>
      </c>
      <c r="E75" s="80">
        <v>30</v>
      </c>
      <c r="F75" s="80">
        <v>31</v>
      </c>
      <c r="G75" s="80">
        <v>33</v>
      </c>
      <c r="H75" s="80">
        <v>34</v>
      </c>
      <c r="I75" s="80">
        <v>36</v>
      </c>
      <c r="J75" s="80">
        <v>39</v>
      </c>
      <c r="K75" s="80">
        <v>41</v>
      </c>
    </row>
    <row r="79" spans="1:11" x14ac:dyDescent="0.25">
      <c r="A79" s="2" t="s">
        <v>901</v>
      </c>
    </row>
    <row r="80" spans="1:11" x14ac:dyDescent="0.25">
      <c r="A80" s="22" t="s">
        <v>908</v>
      </c>
    </row>
    <row r="82" spans="1:11" ht="15.75" thickBot="1" x14ac:dyDescent="0.3">
      <c r="A82" s="80"/>
      <c r="B82" s="80">
        <v>2016</v>
      </c>
      <c r="C82" s="80">
        <v>2017</v>
      </c>
      <c r="D82" s="80">
        <v>2018</v>
      </c>
      <c r="E82" s="80">
        <v>2019</v>
      </c>
      <c r="F82" s="80">
        <v>2020</v>
      </c>
      <c r="G82" s="80">
        <v>2021</v>
      </c>
      <c r="H82" s="80">
        <v>2022</v>
      </c>
      <c r="I82" s="80">
        <v>2023</v>
      </c>
      <c r="J82" s="80">
        <v>2024</v>
      </c>
      <c r="K82" s="80">
        <v>2025</v>
      </c>
    </row>
    <row r="83" spans="1:11" x14ac:dyDescent="0.25">
      <c r="A83" t="s">
        <v>21</v>
      </c>
      <c r="B83">
        <v>12</v>
      </c>
      <c r="C83">
        <v>11</v>
      </c>
      <c r="D83">
        <v>12</v>
      </c>
      <c r="E83">
        <v>11</v>
      </c>
      <c r="F83">
        <v>12</v>
      </c>
      <c r="G83">
        <v>11</v>
      </c>
      <c r="H83">
        <v>12</v>
      </c>
      <c r="I83">
        <v>11</v>
      </c>
      <c r="J83">
        <v>11</v>
      </c>
      <c r="K83">
        <v>10</v>
      </c>
    </row>
    <row r="84" spans="1:11" x14ac:dyDescent="0.25">
      <c r="A84" t="s">
        <v>23</v>
      </c>
      <c r="B84">
        <v>16</v>
      </c>
      <c r="C84">
        <v>12</v>
      </c>
      <c r="D84">
        <v>11</v>
      </c>
      <c r="E84">
        <v>14</v>
      </c>
      <c r="F84">
        <v>13</v>
      </c>
      <c r="G84">
        <v>12</v>
      </c>
      <c r="H84">
        <v>9</v>
      </c>
      <c r="I84">
        <v>14</v>
      </c>
      <c r="J84">
        <v>12</v>
      </c>
      <c r="K84">
        <v>9</v>
      </c>
    </row>
    <row r="85" spans="1:11" ht="15.75" thickBot="1" x14ac:dyDescent="0.3">
      <c r="A85" s="80" t="s">
        <v>24</v>
      </c>
      <c r="B85" s="80">
        <v>11</v>
      </c>
      <c r="C85" s="80">
        <v>13</v>
      </c>
      <c r="D85" s="80">
        <v>13</v>
      </c>
      <c r="E85" s="80">
        <v>11</v>
      </c>
      <c r="F85" s="80">
        <v>11</v>
      </c>
      <c r="G85" s="80">
        <v>12</v>
      </c>
      <c r="H85" s="80">
        <v>12</v>
      </c>
      <c r="I85" s="80">
        <v>11</v>
      </c>
      <c r="J85" s="80">
        <v>10</v>
      </c>
      <c r="K85" s="80">
        <v>6</v>
      </c>
    </row>
    <row r="87" spans="1:11" x14ac:dyDescent="0.25">
      <c r="A87" t="s">
        <v>909</v>
      </c>
    </row>
    <row r="88" spans="1:11" x14ac:dyDescent="0.25">
      <c r="A88" t="s">
        <v>910</v>
      </c>
    </row>
    <row r="90" spans="1:11" x14ac:dyDescent="0.25">
      <c r="A90" s="28" t="s">
        <v>32</v>
      </c>
    </row>
    <row r="91" spans="1:11" x14ac:dyDescent="0.25">
      <c r="A91" t="s">
        <v>45</v>
      </c>
    </row>
    <row r="92" spans="1:11" x14ac:dyDescent="0.25">
      <c r="A92" t="s">
        <v>33</v>
      </c>
    </row>
    <row r="97" spans="1:9" x14ac:dyDescent="0.25">
      <c r="A97" s="29" t="s">
        <v>34</v>
      </c>
    </row>
    <row r="98" spans="1:9" x14ac:dyDescent="0.25">
      <c r="A98" s="30" t="s">
        <v>911</v>
      </c>
      <c r="B98" s="16"/>
      <c r="C98" s="16"/>
      <c r="D98" s="16"/>
      <c r="E98" s="16"/>
      <c r="F98" s="16"/>
      <c r="G98" s="16"/>
      <c r="H98" s="16"/>
      <c r="I98" s="16"/>
    </row>
    <row r="99" spans="1:9" x14ac:dyDescent="0.25">
      <c r="A99" s="16"/>
      <c r="B99" s="16"/>
      <c r="C99" s="16"/>
      <c r="D99" s="16"/>
      <c r="E99" s="16"/>
      <c r="F99" s="16"/>
      <c r="G99" s="16"/>
      <c r="H99" s="16"/>
      <c r="I99" s="16"/>
    </row>
    <row r="100" spans="1:9" x14ac:dyDescent="0.25">
      <c r="A100" s="16"/>
      <c r="B100" s="16"/>
      <c r="C100" s="16"/>
      <c r="D100" s="16"/>
      <c r="E100" s="16"/>
      <c r="F100" s="16"/>
      <c r="G100" s="16"/>
      <c r="H100" s="16"/>
      <c r="I100" s="16"/>
    </row>
    <row r="101" spans="1:9" x14ac:dyDescent="0.25">
      <c r="A101" s="16"/>
      <c r="B101" s="16"/>
      <c r="C101" s="16"/>
      <c r="D101" s="16"/>
      <c r="E101" s="16"/>
      <c r="F101" s="16"/>
      <c r="G101" s="16"/>
      <c r="H101" s="16"/>
      <c r="I101" s="16"/>
    </row>
    <row r="102" spans="1:9" x14ac:dyDescent="0.25">
      <c r="A102" s="16"/>
      <c r="B102" s="16"/>
      <c r="C102" s="16"/>
      <c r="D102" s="16"/>
      <c r="E102" s="16"/>
      <c r="F102" s="16"/>
      <c r="G102" s="16"/>
      <c r="H102" s="16"/>
      <c r="I102" s="16"/>
    </row>
  </sheetData>
  <mergeCells count="11">
    <mergeCell ref="A12:C12"/>
    <mergeCell ref="B13:C13"/>
    <mergeCell ref="B14:C14"/>
    <mergeCell ref="B15:C15"/>
    <mergeCell ref="A98:I10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legacyDrawing r:id="rId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9D"/>
  </sheetPr>
  <dimension ref="A1:O42"/>
  <sheetViews>
    <sheetView workbookViewId="0">
      <selection activeCell="J1" sqref="J1"/>
    </sheetView>
  </sheetViews>
  <sheetFormatPr defaultRowHeight="15" x14ac:dyDescent="0.25"/>
  <cols>
    <col min="1" max="1" width="15.7109375" customWidth="1"/>
  </cols>
  <sheetData>
    <row r="1" spans="1:5" ht="23.25" x14ac:dyDescent="0.35">
      <c r="A1" s="79" t="s">
        <v>875</v>
      </c>
    </row>
    <row r="2" spans="1:5" x14ac:dyDescent="0.25">
      <c r="A2" s="4" t="str">
        <f>HYPERLINK("#CONTENTS!A1", "CONTENTS")</f>
        <v>CONTENTS</v>
      </c>
    </row>
    <row r="5" spans="1:5" x14ac:dyDescent="0.25">
      <c r="A5" s="5" t="s">
        <v>1</v>
      </c>
      <c r="B5" s="6"/>
      <c r="C5" s="6"/>
      <c r="D5" s="6"/>
      <c r="E5" s="7"/>
    </row>
    <row r="6" spans="1:5" x14ac:dyDescent="0.25">
      <c r="A6" s="20" t="s">
        <v>2</v>
      </c>
      <c r="B6" s="17" t="s">
        <v>912</v>
      </c>
      <c r="C6" s="17"/>
      <c r="D6" s="17"/>
      <c r="E6" s="17"/>
    </row>
    <row r="7" spans="1:5" x14ac:dyDescent="0.25">
      <c r="A7" s="12" t="s">
        <v>4</v>
      </c>
      <c r="B7" s="9" t="s">
        <v>913</v>
      </c>
      <c r="C7" s="9"/>
      <c r="D7" s="9"/>
      <c r="E7" s="9"/>
    </row>
    <row r="8" spans="1:5" x14ac:dyDescent="0.25">
      <c r="A8" s="12" t="s">
        <v>6</v>
      </c>
      <c r="B8" s="10" t="s">
        <v>914</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95</v>
      </c>
      <c r="C13" s="17"/>
    </row>
    <row r="14" spans="1:5" x14ac:dyDescent="0.25">
      <c r="A14" s="12" t="s">
        <v>15</v>
      </c>
      <c r="B14" s="31" t="s">
        <v>39</v>
      </c>
      <c r="C14" s="31"/>
    </row>
    <row r="15" spans="1:5" x14ac:dyDescent="0.25">
      <c r="A15" s="13" t="s">
        <v>17</v>
      </c>
      <c r="B15" s="19" t="s">
        <v>39</v>
      </c>
      <c r="C15" s="19"/>
    </row>
    <row r="19" spans="1:15" x14ac:dyDescent="0.25">
      <c r="A19" s="2" t="s">
        <v>915</v>
      </c>
    </row>
    <row r="20" spans="1:15" x14ac:dyDescent="0.25">
      <c r="A20" s="22" t="s">
        <v>135</v>
      </c>
    </row>
    <row r="22" spans="1:15" ht="15.75" thickBot="1" x14ac:dyDescent="0.3">
      <c r="A22" s="80"/>
      <c r="B22" s="80">
        <v>2012</v>
      </c>
      <c r="C22" s="80">
        <v>2013</v>
      </c>
      <c r="D22" s="80">
        <v>2014</v>
      </c>
      <c r="E22" s="80">
        <v>2015</v>
      </c>
      <c r="F22" s="80">
        <v>2016</v>
      </c>
      <c r="G22" s="80">
        <v>2017</v>
      </c>
      <c r="H22" s="80">
        <v>2018</v>
      </c>
      <c r="I22" s="80">
        <v>2019</v>
      </c>
      <c r="J22" s="80">
        <v>2020</v>
      </c>
      <c r="K22" s="80">
        <v>2021</v>
      </c>
      <c r="L22" s="80">
        <v>2022</v>
      </c>
      <c r="M22" s="80">
        <v>2023</v>
      </c>
      <c r="N22" s="80">
        <v>2024</v>
      </c>
      <c r="O22" s="80">
        <v>2025</v>
      </c>
    </row>
    <row r="23" spans="1:15" x14ac:dyDescent="0.25">
      <c r="A23" t="s">
        <v>21</v>
      </c>
      <c r="B23">
        <v>63</v>
      </c>
      <c r="C23">
        <v>63</v>
      </c>
      <c r="D23">
        <v>64</v>
      </c>
      <c r="E23">
        <v>65</v>
      </c>
      <c r="F23">
        <v>64</v>
      </c>
      <c r="G23">
        <v>64</v>
      </c>
      <c r="H23">
        <v>64</v>
      </c>
      <c r="I23">
        <v>64</v>
      </c>
      <c r="J23">
        <v>64</v>
      </c>
      <c r="K23">
        <v>64</v>
      </c>
      <c r="L23">
        <v>64</v>
      </c>
      <c r="M23">
        <v>64</v>
      </c>
      <c r="N23">
        <v>62</v>
      </c>
      <c r="O23">
        <v>62</v>
      </c>
    </row>
    <row r="24" spans="1:15" x14ac:dyDescent="0.25">
      <c r="A24" t="s">
        <v>23</v>
      </c>
      <c r="B24">
        <v>84</v>
      </c>
      <c r="C24">
        <v>83</v>
      </c>
      <c r="D24">
        <v>83</v>
      </c>
      <c r="E24">
        <v>84</v>
      </c>
      <c r="F24">
        <v>83</v>
      </c>
      <c r="G24">
        <v>82</v>
      </c>
      <c r="H24">
        <v>82</v>
      </c>
      <c r="I24">
        <v>82</v>
      </c>
      <c r="J24">
        <v>82</v>
      </c>
      <c r="K24">
        <v>82</v>
      </c>
      <c r="L24">
        <v>80</v>
      </c>
      <c r="M24">
        <v>79</v>
      </c>
      <c r="N24">
        <v>78</v>
      </c>
      <c r="O24">
        <v>78</v>
      </c>
    </row>
    <row r="25" spans="1:15" x14ac:dyDescent="0.25">
      <c r="A25" t="s">
        <v>24</v>
      </c>
      <c r="B25">
        <v>58</v>
      </c>
      <c r="C25">
        <v>60</v>
      </c>
      <c r="D25">
        <v>61</v>
      </c>
      <c r="E25">
        <v>63</v>
      </c>
      <c r="F25">
        <v>62</v>
      </c>
      <c r="G25">
        <v>60</v>
      </c>
      <c r="H25">
        <v>60</v>
      </c>
      <c r="I25">
        <v>58</v>
      </c>
      <c r="J25">
        <v>56</v>
      </c>
      <c r="K25">
        <v>56</v>
      </c>
      <c r="L25">
        <v>55</v>
      </c>
      <c r="M25">
        <v>54</v>
      </c>
      <c r="N25">
        <v>53</v>
      </c>
      <c r="O25">
        <v>53</v>
      </c>
    </row>
    <row r="26" spans="1:15" ht="15.75" thickBot="1" x14ac:dyDescent="0.3">
      <c r="A26" s="80" t="s">
        <v>25</v>
      </c>
      <c r="B26" s="80">
        <v>39</v>
      </c>
      <c r="C26" s="80">
        <v>42</v>
      </c>
      <c r="D26" s="80">
        <v>41</v>
      </c>
      <c r="E26" s="80">
        <v>40</v>
      </c>
      <c r="F26" s="80">
        <v>42</v>
      </c>
      <c r="G26" s="80">
        <v>41</v>
      </c>
      <c r="H26" s="80">
        <v>39</v>
      </c>
      <c r="I26" s="80">
        <v>39</v>
      </c>
      <c r="J26" s="80">
        <v>38</v>
      </c>
      <c r="K26" s="80">
        <v>38</v>
      </c>
      <c r="L26" s="80">
        <v>36</v>
      </c>
      <c r="M26" s="80">
        <v>36</v>
      </c>
      <c r="N26" s="80">
        <v>35</v>
      </c>
      <c r="O26" s="80">
        <v>33</v>
      </c>
    </row>
    <row r="28" spans="1:15" x14ac:dyDescent="0.25">
      <c r="A28" t="s">
        <v>916</v>
      </c>
    </row>
    <row r="29" spans="1:15" x14ac:dyDescent="0.25">
      <c r="A29" t="s">
        <v>917</v>
      </c>
    </row>
    <row r="34" spans="1:9" x14ac:dyDescent="0.25">
      <c r="A34" s="29" t="s">
        <v>34</v>
      </c>
    </row>
    <row r="35" spans="1:9" x14ac:dyDescent="0.25">
      <c r="A35" s="30" t="s">
        <v>918</v>
      </c>
      <c r="B35" s="16"/>
      <c r="C35" s="16"/>
      <c r="D35" s="16"/>
      <c r="E35" s="16"/>
      <c r="F35" s="16"/>
      <c r="G35" s="16"/>
      <c r="H35" s="16"/>
      <c r="I35" s="16"/>
    </row>
    <row r="36" spans="1:9" x14ac:dyDescent="0.25">
      <c r="A36" s="16"/>
      <c r="B36" s="16"/>
      <c r="C36" s="16"/>
      <c r="D36" s="16"/>
      <c r="E36" s="16"/>
      <c r="F36" s="16"/>
      <c r="G36" s="16"/>
      <c r="H36" s="16"/>
      <c r="I36" s="16"/>
    </row>
    <row r="37" spans="1:9" x14ac:dyDescent="0.25">
      <c r="A37" s="16"/>
      <c r="B37" s="16"/>
      <c r="C37" s="16"/>
      <c r="D37" s="16"/>
      <c r="E37" s="16"/>
      <c r="F37" s="16"/>
      <c r="G37" s="16"/>
      <c r="H37" s="16"/>
      <c r="I37" s="16"/>
    </row>
    <row r="38" spans="1:9" x14ac:dyDescent="0.25">
      <c r="A38" s="16"/>
      <c r="B38" s="16"/>
      <c r="C38" s="16"/>
      <c r="D38" s="16"/>
      <c r="E38" s="16"/>
      <c r="F38" s="16"/>
      <c r="G38" s="16"/>
      <c r="H38" s="16"/>
      <c r="I38" s="16"/>
    </row>
    <row r="39" spans="1:9" x14ac:dyDescent="0.25">
      <c r="A39" s="16"/>
      <c r="B39" s="16"/>
      <c r="C39" s="16"/>
      <c r="D39" s="16"/>
      <c r="E39" s="16"/>
      <c r="F39" s="16"/>
      <c r="G39" s="16"/>
      <c r="H39" s="16"/>
      <c r="I39" s="16"/>
    </row>
    <row r="40" spans="1:9" x14ac:dyDescent="0.25">
      <c r="A40" s="16"/>
      <c r="B40" s="16"/>
      <c r="C40" s="16"/>
      <c r="D40" s="16"/>
      <c r="E40" s="16"/>
      <c r="F40" s="16"/>
      <c r="G40" s="16"/>
      <c r="H40" s="16"/>
      <c r="I40" s="16"/>
    </row>
    <row r="41" spans="1:9" x14ac:dyDescent="0.25">
      <c r="A41" s="16"/>
      <c r="B41" s="16"/>
      <c r="C41" s="16"/>
      <c r="D41" s="16"/>
      <c r="E41" s="16"/>
      <c r="F41" s="16"/>
      <c r="G41" s="16"/>
      <c r="H41" s="16"/>
      <c r="I41" s="16"/>
    </row>
    <row r="42" spans="1:9" x14ac:dyDescent="0.25">
      <c r="A42" s="16"/>
      <c r="B42" s="16"/>
      <c r="C42" s="16"/>
      <c r="D42" s="16"/>
      <c r="E42" s="16"/>
      <c r="F42" s="16"/>
      <c r="G42" s="16"/>
      <c r="H42" s="16"/>
      <c r="I42" s="16"/>
    </row>
  </sheetData>
  <mergeCells count="11">
    <mergeCell ref="A12:C12"/>
    <mergeCell ref="B13:C13"/>
    <mergeCell ref="B14:C14"/>
    <mergeCell ref="B15:C15"/>
    <mergeCell ref="A35:I42"/>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9D"/>
  </sheetPr>
  <dimension ref="A1:P65"/>
  <sheetViews>
    <sheetView workbookViewId="0">
      <selection activeCell="J1" sqref="J1"/>
    </sheetView>
  </sheetViews>
  <sheetFormatPr defaultRowHeight="15" x14ac:dyDescent="0.25"/>
  <cols>
    <col min="1" max="1" width="15.7109375" customWidth="1"/>
  </cols>
  <sheetData>
    <row r="1" spans="1:5" ht="23.25" x14ac:dyDescent="0.35">
      <c r="A1" s="79" t="s">
        <v>875</v>
      </c>
    </row>
    <row r="2" spans="1:5" x14ac:dyDescent="0.25">
      <c r="A2" s="4" t="str">
        <f>HYPERLINK("#CONTENTS!A1", "CONTENTS")</f>
        <v>CONTENTS</v>
      </c>
    </row>
    <row r="5" spans="1:5" x14ac:dyDescent="0.25">
      <c r="A5" s="5" t="s">
        <v>1</v>
      </c>
      <c r="B5" s="6"/>
      <c r="C5" s="6"/>
      <c r="D5" s="6"/>
      <c r="E5" s="7"/>
    </row>
    <row r="6" spans="1:5" ht="30" customHeight="1" x14ac:dyDescent="0.25">
      <c r="A6" s="11" t="s">
        <v>2</v>
      </c>
      <c r="B6" s="8" t="s">
        <v>919</v>
      </c>
      <c r="C6" s="8"/>
      <c r="D6" s="8"/>
      <c r="E6" s="8"/>
    </row>
    <row r="7" spans="1:5" x14ac:dyDescent="0.25">
      <c r="A7" s="12" t="s">
        <v>4</v>
      </c>
      <c r="B7" s="9" t="s">
        <v>920</v>
      </c>
      <c r="C7" s="9"/>
      <c r="D7" s="9"/>
      <c r="E7" s="9"/>
    </row>
    <row r="8" spans="1:5" x14ac:dyDescent="0.25">
      <c r="A8" s="12" t="s">
        <v>6</v>
      </c>
      <c r="B8" s="10" t="s">
        <v>921</v>
      </c>
      <c r="C8" s="9"/>
      <c r="D8" s="9"/>
      <c r="E8" s="9"/>
    </row>
    <row r="9" spans="1:5" x14ac:dyDescent="0.25">
      <c r="A9" s="12" t="s">
        <v>8</v>
      </c>
      <c r="B9" s="10" t="s">
        <v>9</v>
      </c>
      <c r="C9" s="9"/>
      <c r="D9" s="9"/>
      <c r="E9" s="9"/>
    </row>
    <row r="10" spans="1:5" x14ac:dyDescent="0.25">
      <c r="A10" s="13" t="s">
        <v>10</v>
      </c>
      <c r="B10" s="14" t="s">
        <v>11</v>
      </c>
      <c r="C10" s="15"/>
      <c r="D10" s="15"/>
      <c r="E10" s="15"/>
    </row>
    <row r="12" spans="1:5" x14ac:dyDescent="0.25">
      <c r="A12" s="5" t="s">
        <v>12</v>
      </c>
      <c r="B12" s="6"/>
      <c r="C12" s="7"/>
    </row>
    <row r="13" spans="1:5" x14ac:dyDescent="0.25">
      <c r="A13" s="20" t="s">
        <v>13</v>
      </c>
      <c r="B13" s="17" t="s">
        <v>14</v>
      </c>
      <c r="C13" s="17"/>
    </row>
    <row r="14" spans="1:5" x14ac:dyDescent="0.25">
      <c r="A14" s="12" t="s">
        <v>15</v>
      </c>
      <c r="B14" s="31" t="s">
        <v>39</v>
      </c>
      <c r="C14" s="31"/>
    </row>
    <row r="15" spans="1:5" x14ac:dyDescent="0.25">
      <c r="A15" s="13" t="s">
        <v>17</v>
      </c>
      <c r="B15" s="19" t="s">
        <v>39</v>
      </c>
      <c r="C15" s="19"/>
    </row>
    <row r="19" spans="1:16" x14ac:dyDescent="0.25">
      <c r="A19" s="2" t="s">
        <v>922</v>
      </c>
    </row>
    <row r="20" spans="1:16" x14ac:dyDescent="0.25">
      <c r="A20" s="22" t="s">
        <v>923</v>
      </c>
    </row>
    <row r="22" spans="1:16" ht="15.75" thickBot="1" x14ac:dyDescent="0.3">
      <c r="A22" s="80"/>
      <c r="B22" s="80">
        <v>2010</v>
      </c>
      <c r="C22" s="80">
        <v>2011</v>
      </c>
      <c r="D22" s="80">
        <v>2012</v>
      </c>
      <c r="E22" s="80">
        <v>2013</v>
      </c>
      <c r="F22" s="80">
        <v>2014</v>
      </c>
      <c r="G22" s="80">
        <v>2015</v>
      </c>
      <c r="H22" s="80">
        <v>2016</v>
      </c>
      <c r="I22" s="80">
        <v>2017</v>
      </c>
      <c r="J22" s="80">
        <v>2018</v>
      </c>
      <c r="K22" s="80">
        <v>2019</v>
      </c>
      <c r="L22" s="80">
        <v>2020</v>
      </c>
      <c r="M22" s="80">
        <v>2021</v>
      </c>
      <c r="N22" s="80">
        <v>2022</v>
      </c>
      <c r="O22" s="80">
        <v>2023</v>
      </c>
      <c r="P22" s="80">
        <v>2024</v>
      </c>
    </row>
    <row r="23" spans="1:16" x14ac:dyDescent="0.25">
      <c r="A23" t="s">
        <v>21</v>
      </c>
      <c r="B23" s="26" t="s">
        <v>22</v>
      </c>
      <c r="C23" s="26" t="s">
        <v>22</v>
      </c>
      <c r="D23" s="26" t="s">
        <v>22</v>
      </c>
      <c r="E23" s="26" t="s">
        <v>22</v>
      </c>
      <c r="F23" s="26" t="s">
        <v>22</v>
      </c>
      <c r="G23" s="26" t="s">
        <v>22</v>
      </c>
      <c r="H23" s="26" t="s">
        <v>22</v>
      </c>
      <c r="I23" s="26" t="s">
        <v>22</v>
      </c>
      <c r="J23" s="26" t="s">
        <v>22</v>
      </c>
      <c r="K23" s="26" t="s">
        <v>22</v>
      </c>
      <c r="L23" s="26" t="s">
        <v>22</v>
      </c>
      <c r="M23" s="26" t="s">
        <v>22</v>
      </c>
      <c r="N23" s="26" t="s">
        <v>22</v>
      </c>
      <c r="O23" s="26" t="s">
        <v>22</v>
      </c>
      <c r="P23" s="26" t="s">
        <v>22</v>
      </c>
    </row>
    <row r="24" spans="1:16" x14ac:dyDescent="0.25">
      <c r="A24" t="s">
        <v>23</v>
      </c>
      <c r="B24">
        <v>5.99</v>
      </c>
      <c r="C24">
        <v>7.34</v>
      </c>
      <c r="D24">
        <v>10.23</v>
      </c>
      <c r="E24">
        <v>8.49</v>
      </c>
      <c r="F24">
        <v>8.9</v>
      </c>
      <c r="G24">
        <v>6.8</v>
      </c>
      <c r="H24">
        <v>5.61</v>
      </c>
      <c r="I24">
        <v>5.6</v>
      </c>
      <c r="J24">
        <v>3.89</v>
      </c>
      <c r="K24">
        <v>7.72</v>
      </c>
      <c r="L24">
        <v>5.65</v>
      </c>
      <c r="M24">
        <v>4.53</v>
      </c>
      <c r="N24">
        <v>4.63</v>
      </c>
      <c r="O24">
        <v>4.87</v>
      </c>
      <c r="P24">
        <v>5.26</v>
      </c>
    </row>
    <row r="25" spans="1:16" x14ac:dyDescent="0.25">
      <c r="A25" t="s">
        <v>24</v>
      </c>
      <c r="B25">
        <v>0.73</v>
      </c>
      <c r="C25">
        <v>0.81</v>
      </c>
      <c r="D25">
        <v>0.65</v>
      </c>
      <c r="E25">
        <v>0.57999999999999996</v>
      </c>
      <c r="F25">
        <v>0.54</v>
      </c>
      <c r="G25">
        <v>0.3</v>
      </c>
      <c r="H25">
        <v>0.21</v>
      </c>
      <c r="I25">
        <v>1.19</v>
      </c>
      <c r="J25">
        <v>0.59</v>
      </c>
      <c r="K25">
        <v>0.55000000000000004</v>
      </c>
      <c r="L25">
        <v>0.71</v>
      </c>
      <c r="M25">
        <v>1.18</v>
      </c>
      <c r="N25">
        <v>0.74</v>
      </c>
      <c r="O25">
        <v>2.84</v>
      </c>
      <c r="P25">
        <v>0.86</v>
      </c>
    </row>
    <row r="26" spans="1:16" ht="15.75" thickBot="1" x14ac:dyDescent="0.3">
      <c r="A26" s="80" t="s">
        <v>25</v>
      </c>
      <c r="B26" s="81" t="s">
        <v>22</v>
      </c>
      <c r="C26" s="81" t="s">
        <v>22</v>
      </c>
      <c r="D26" s="81" t="s">
        <v>22</v>
      </c>
      <c r="E26" s="81" t="s">
        <v>22</v>
      </c>
      <c r="F26" s="81" t="s">
        <v>22</v>
      </c>
      <c r="G26" s="81" t="s">
        <v>22</v>
      </c>
      <c r="H26" s="81" t="s">
        <v>22</v>
      </c>
      <c r="I26" s="81" t="s">
        <v>22</v>
      </c>
      <c r="J26" s="81" t="s">
        <v>22</v>
      </c>
      <c r="K26" s="81" t="s">
        <v>22</v>
      </c>
      <c r="L26" s="81" t="s">
        <v>22</v>
      </c>
      <c r="M26" s="81" t="s">
        <v>22</v>
      </c>
      <c r="N26" s="81" t="s">
        <v>22</v>
      </c>
      <c r="O26" s="80">
        <v>0.99</v>
      </c>
      <c r="P26" s="80">
        <v>1.07</v>
      </c>
    </row>
    <row r="30" spans="1:16" x14ac:dyDescent="0.25">
      <c r="A30" s="2" t="s">
        <v>922</v>
      </c>
    </row>
    <row r="31" spans="1:16" x14ac:dyDescent="0.25">
      <c r="A31" s="22" t="s">
        <v>924</v>
      </c>
    </row>
    <row r="33" spans="1:16" ht="15.75" thickBot="1" x14ac:dyDescent="0.3">
      <c r="A33" s="80"/>
      <c r="B33" s="80">
        <v>2010</v>
      </c>
      <c r="C33" s="80">
        <v>2011</v>
      </c>
      <c r="D33" s="80">
        <v>2012</v>
      </c>
      <c r="E33" s="80">
        <v>2013</v>
      </c>
      <c r="F33" s="80">
        <v>2014</v>
      </c>
      <c r="G33" s="80">
        <v>2015</v>
      </c>
      <c r="H33" s="80">
        <v>2016</v>
      </c>
      <c r="I33" s="80">
        <v>2017</v>
      </c>
      <c r="J33" s="80">
        <v>2018</v>
      </c>
      <c r="K33" s="80">
        <v>2019</v>
      </c>
      <c r="L33" s="80">
        <v>2020</v>
      </c>
      <c r="M33" s="80">
        <v>2021</v>
      </c>
      <c r="N33" s="80">
        <v>2022</v>
      </c>
      <c r="O33" s="80">
        <v>2023</v>
      </c>
      <c r="P33" s="80">
        <v>2024</v>
      </c>
    </row>
    <row r="34" spans="1:16" x14ac:dyDescent="0.25">
      <c r="A34" t="s">
        <v>21</v>
      </c>
      <c r="B34" s="26" t="s">
        <v>22</v>
      </c>
      <c r="C34" s="26" t="s">
        <v>22</v>
      </c>
      <c r="D34" s="26" t="s">
        <v>22</v>
      </c>
      <c r="E34" s="26" t="s">
        <v>22</v>
      </c>
      <c r="F34" s="26" t="s">
        <v>22</v>
      </c>
      <c r="G34" s="26" t="s">
        <v>22</v>
      </c>
      <c r="H34" s="26" t="s">
        <v>22</v>
      </c>
      <c r="I34" s="26" t="s">
        <v>22</v>
      </c>
      <c r="J34" s="26" t="s">
        <v>22</v>
      </c>
      <c r="K34" s="26" t="s">
        <v>22</v>
      </c>
      <c r="L34" s="26" t="s">
        <v>22</v>
      </c>
      <c r="M34" s="26" t="s">
        <v>22</v>
      </c>
      <c r="N34" s="26" t="s">
        <v>22</v>
      </c>
      <c r="O34" s="26" t="s">
        <v>22</v>
      </c>
      <c r="P34" s="26" t="s">
        <v>22</v>
      </c>
    </row>
    <row r="35" spans="1:16" x14ac:dyDescent="0.25">
      <c r="A35" t="s">
        <v>23</v>
      </c>
      <c r="B35">
        <v>1.38</v>
      </c>
      <c r="C35">
        <v>2.73</v>
      </c>
      <c r="D35">
        <v>2.4</v>
      </c>
      <c r="E35">
        <v>1.96</v>
      </c>
      <c r="F35">
        <v>2.7</v>
      </c>
      <c r="G35">
        <v>3.26</v>
      </c>
      <c r="H35">
        <v>2.64</v>
      </c>
      <c r="I35">
        <v>3</v>
      </c>
      <c r="J35">
        <v>2.92</v>
      </c>
      <c r="K35">
        <v>7.49</v>
      </c>
      <c r="L35">
        <v>4.8600000000000003</v>
      </c>
      <c r="M35">
        <v>3.09</v>
      </c>
      <c r="N35">
        <v>3.53</v>
      </c>
      <c r="O35">
        <v>4.1100000000000003</v>
      </c>
      <c r="P35">
        <v>4.32</v>
      </c>
    </row>
    <row r="36" spans="1:16" x14ac:dyDescent="0.25">
      <c r="A36" t="s">
        <v>24</v>
      </c>
      <c r="B36" s="26" t="s">
        <v>22</v>
      </c>
      <c r="C36" s="26" t="s">
        <v>22</v>
      </c>
      <c r="D36" s="26" t="s">
        <v>22</v>
      </c>
      <c r="E36">
        <v>0.33</v>
      </c>
      <c r="F36">
        <v>0.35</v>
      </c>
      <c r="G36">
        <v>0.26</v>
      </c>
      <c r="H36">
        <v>0.19</v>
      </c>
      <c r="I36" s="26" t="s">
        <v>22</v>
      </c>
      <c r="J36" s="26" t="s">
        <v>22</v>
      </c>
      <c r="K36" s="26" t="s">
        <v>22</v>
      </c>
      <c r="L36" s="26" t="s">
        <v>22</v>
      </c>
      <c r="M36" s="26" t="s">
        <v>22</v>
      </c>
      <c r="N36" s="26" t="s">
        <v>22</v>
      </c>
      <c r="O36" s="26" t="s">
        <v>22</v>
      </c>
      <c r="P36" s="26" t="s">
        <v>22</v>
      </c>
    </row>
    <row r="37" spans="1:16" ht="15.75" thickBot="1" x14ac:dyDescent="0.3">
      <c r="A37" s="80" t="s">
        <v>25</v>
      </c>
      <c r="B37" s="81" t="s">
        <v>22</v>
      </c>
      <c r="C37" s="81" t="s">
        <v>22</v>
      </c>
      <c r="D37" s="81" t="s">
        <v>22</v>
      </c>
      <c r="E37" s="81" t="s">
        <v>22</v>
      </c>
      <c r="F37" s="81" t="s">
        <v>22</v>
      </c>
      <c r="G37" s="81" t="s">
        <v>22</v>
      </c>
      <c r="H37" s="81" t="s">
        <v>22</v>
      </c>
      <c r="I37" s="81" t="s">
        <v>22</v>
      </c>
      <c r="J37" s="81" t="s">
        <v>22</v>
      </c>
      <c r="K37" s="81" t="s">
        <v>22</v>
      </c>
      <c r="L37" s="81" t="s">
        <v>22</v>
      </c>
      <c r="M37" s="81" t="s">
        <v>22</v>
      </c>
      <c r="N37" s="81" t="s">
        <v>22</v>
      </c>
      <c r="O37" s="80">
        <v>0.59</v>
      </c>
      <c r="P37" s="80">
        <v>0.68</v>
      </c>
    </row>
    <row r="41" spans="1:16" x14ac:dyDescent="0.25">
      <c r="A41" s="2" t="s">
        <v>922</v>
      </c>
    </row>
    <row r="42" spans="1:16" x14ac:dyDescent="0.25">
      <c r="A42" s="22" t="s">
        <v>925</v>
      </c>
    </row>
    <row r="44" spans="1:16" ht="15.75" thickBot="1" x14ac:dyDescent="0.3">
      <c r="A44" s="80"/>
      <c r="B44" s="80">
        <v>2010</v>
      </c>
      <c r="C44" s="80">
        <v>2011</v>
      </c>
      <c r="D44" s="80">
        <v>2012</v>
      </c>
      <c r="E44" s="80">
        <v>2013</v>
      </c>
      <c r="F44" s="80">
        <v>2014</v>
      </c>
      <c r="G44" s="80">
        <v>2015</v>
      </c>
      <c r="H44" s="80">
        <v>2016</v>
      </c>
      <c r="I44" s="80">
        <v>2017</v>
      </c>
      <c r="J44" s="80">
        <v>2018</v>
      </c>
      <c r="K44" s="80">
        <v>2019</v>
      </c>
      <c r="L44" s="80">
        <v>2020</v>
      </c>
      <c r="M44" s="80">
        <v>2021</v>
      </c>
      <c r="N44" s="80">
        <v>2022</v>
      </c>
      <c r="O44" s="80">
        <v>2023</v>
      </c>
      <c r="P44" s="80">
        <v>2024</v>
      </c>
    </row>
    <row r="45" spans="1:16" x14ac:dyDescent="0.25">
      <c r="A45" t="s">
        <v>21</v>
      </c>
      <c r="B45" s="26" t="s">
        <v>22</v>
      </c>
      <c r="C45" s="26" t="s">
        <v>22</v>
      </c>
      <c r="D45" s="26" t="s">
        <v>22</v>
      </c>
      <c r="E45" s="26" t="s">
        <v>22</v>
      </c>
      <c r="F45" s="26" t="s">
        <v>22</v>
      </c>
      <c r="G45" s="26" t="s">
        <v>22</v>
      </c>
      <c r="H45" s="26" t="s">
        <v>22</v>
      </c>
      <c r="I45" s="26" t="s">
        <v>22</v>
      </c>
      <c r="J45" s="26" t="s">
        <v>22</v>
      </c>
      <c r="K45" s="26" t="s">
        <v>22</v>
      </c>
      <c r="L45" s="26" t="s">
        <v>22</v>
      </c>
      <c r="M45" s="26" t="s">
        <v>22</v>
      </c>
      <c r="N45" s="26" t="s">
        <v>22</v>
      </c>
      <c r="O45" s="26" t="s">
        <v>22</v>
      </c>
      <c r="P45" s="26" t="s">
        <v>22</v>
      </c>
    </row>
    <row r="46" spans="1:16" x14ac:dyDescent="0.25">
      <c r="A46" t="s">
        <v>23</v>
      </c>
      <c r="B46">
        <v>10.5</v>
      </c>
      <c r="C46">
        <v>11.69</v>
      </c>
      <c r="D46">
        <v>17.86</v>
      </c>
      <c r="E46">
        <v>14.9</v>
      </c>
      <c r="F46">
        <v>14.99</v>
      </c>
      <c r="G46">
        <v>10.28</v>
      </c>
      <c r="H46">
        <v>8.48</v>
      </c>
      <c r="I46">
        <v>8.02</v>
      </c>
      <c r="J46">
        <v>4.84</v>
      </c>
      <c r="K46">
        <v>7.9</v>
      </c>
      <c r="L46">
        <v>6.25</v>
      </c>
      <c r="M46">
        <v>5.8</v>
      </c>
      <c r="N46">
        <v>5.65</v>
      </c>
      <c r="O46">
        <v>5.5</v>
      </c>
      <c r="P46">
        <v>6.16</v>
      </c>
    </row>
    <row r="47" spans="1:16" x14ac:dyDescent="0.25">
      <c r="A47" t="s">
        <v>24</v>
      </c>
      <c r="B47" s="26" t="s">
        <v>22</v>
      </c>
      <c r="C47" s="26" t="s">
        <v>22</v>
      </c>
      <c r="D47" s="26" t="s">
        <v>22</v>
      </c>
      <c r="E47">
        <v>0.82</v>
      </c>
      <c r="F47">
        <v>0.73</v>
      </c>
      <c r="G47">
        <v>0.34</v>
      </c>
      <c r="H47">
        <v>0.23</v>
      </c>
      <c r="I47" s="26" t="s">
        <v>22</v>
      </c>
      <c r="J47" s="26" t="s">
        <v>22</v>
      </c>
      <c r="K47" s="26" t="s">
        <v>22</v>
      </c>
      <c r="L47" s="26" t="s">
        <v>22</v>
      </c>
      <c r="M47" s="26" t="s">
        <v>22</v>
      </c>
      <c r="N47" s="26" t="s">
        <v>22</v>
      </c>
      <c r="O47" s="26" t="s">
        <v>22</v>
      </c>
      <c r="P47" s="26" t="s">
        <v>22</v>
      </c>
    </row>
    <row r="48" spans="1:16" ht="15.75" thickBot="1" x14ac:dyDescent="0.3">
      <c r="A48" s="80" t="s">
        <v>25</v>
      </c>
      <c r="B48" s="81" t="s">
        <v>22</v>
      </c>
      <c r="C48" s="81" t="s">
        <v>22</v>
      </c>
      <c r="D48" s="81" t="s">
        <v>22</v>
      </c>
      <c r="E48" s="81" t="s">
        <v>22</v>
      </c>
      <c r="F48" s="81" t="s">
        <v>22</v>
      </c>
      <c r="G48" s="81" t="s">
        <v>22</v>
      </c>
      <c r="H48" s="81" t="s">
        <v>22</v>
      </c>
      <c r="I48" s="81" t="s">
        <v>22</v>
      </c>
      <c r="J48" s="81" t="s">
        <v>22</v>
      </c>
      <c r="K48" s="81" t="s">
        <v>22</v>
      </c>
      <c r="L48" s="81" t="s">
        <v>22</v>
      </c>
      <c r="M48" s="81" t="s">
        <v>22</v>
      </c>
      <c r="N48" s="81" t="s">
        <v>22</v>
      </c>
      <c r="O48" s="80">
        <v>1.38</v>
      </c>
      <c r="P48" s="80">
        <v>1.44</v>
      </c>
    </row>
    <row r="50" spans="1:9" x14ac:dyDescent="0.25">
      <c r="A50" t="s">
        <v>28</v>
      </c>
    </row>
    <row r="51" spans="1:9" x14ac:dyDescent="0.25">
      <c r="A51" t="s">
        <v>926</v>
      </c>
    </row>
    <row r="53" spans="1:9" x14ac:dyDescent="0.25">
      <c r="A53" s="28" t="s">
        <v>30</v>
      </c>
    </row>
    <row r="54" spans="1:9" x14ac:dyDescent="0.25">
      <c r="A54" t="s">
        <v>31</v>
      </c>
    </row>
    <row r="59" spans="1:9" x14ac:dyDescent="0.25">
      <c r="A59" s="29" t="s">
        <v>34</v>
      </c>
    </row>
    <row r="60" spans="1:9" x14ac:dyDescent="0.25">
      <c r="A60" s="30" t="s">
        <v>927</v>
      </c>
      <c r="B60" s="16"/>
      <c r="C60" s="16"/>
      <c r="D60" s="16"/>
      <c r="E60" s="16"/>
      <c r="F60" s="16"/>
      <c r="G60" s="16"/>
      <c r="H60" s="16"/>
      <c r="I60" s="16"/>
    </row>
    <row r="61" spans="1:9" x14ac:dyDescent="0.25">
      <c r="A61" s="16"/>
      <c r="B61" s="16"/>
      <c r="C61" s="16"/>
      <c r="D61" s="16"/>
      <c r="E61" s="16"/>
      <c r="F61" s="16"/>
      <c r="G61" s="16"/>
      <c r="H61" s="16"/>
      <c r="I61" s="16"/>
    </row>
    <row r="62" spans="1:9" x14ac:dyDescent="0.25">
      <c r="A62" s="16"/>
      <c r="B62" s="16"/>
      <c r="C62" s="16"/>
      <c r="D62" s="16"/>
      <c r="E62" s="16"/>
      <c r="F62" s="16"/>
      <c r="G62" s="16"/>
      <c r="H62" s="16"/>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sheetData>
  <mergeCells count="11">
    <mergeCell ref="A12:C12"/>
    <mergeCell ref="B13:C13"/>
    <mergeCell ref="B14:C14"/>
    <mergeCell ref="B15:C15"/>
    <mergeCell ref="A60:I65"/>
    <mergeCell ref="A5:E5"/>
    <mergeCell ref="B6:E6"/>
    <mergeCell ref="B7:E7"/>
    <mergeCell ref="B8:E8"/>
    <mergeCell ref="B9:E9"/>
    <mergeCell ref="B10:E10"/>
  </mergeCells>
  <hyperlinks>
    <hyperlink ref="B8" r:id="rId1" tooltip="Eurostat - Data Browser"/>
    <hyperlink ref="B9" r:id="rId2" tooltip="Eurostat: Explanatory text (metadata)"/>
    <hyperlink ref="B10" r:id="rId3" tooltip="Download the complete table in TSV format"/>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106</vt:i4>
      </vt:variant>
    </vt:vector>
  </HeadingPairs>
  <TitlesOfParts>
    <vt:vector size="106" baseType="lpstr">
      <vt:lpstr>COVER</vt:lpstr>
      <vt:lpstr>CONTENTS</vt:lpstr>
      <vt:lpstr>01_10</vt:lpstr>
      <vt:lpstr>01_20</vt:lpstr>
      <vt:lpstr>01_31</vt:lpstr>
      <vt:lpstr>01_40</vt:lpstr>
      <vt:lpstr>01_41</vt:lpstr>
      <vt:lpstr>01_50</vt:lpstr>
      <vt:lpstr>02_10</vt:lpstr>
      <vt:lpstr>02_20</vt:lpstr>
      <vt:lpstr>02_30</vt:lpstr>
      <vt:lpstr>02_40</vt:lpstr>
      <vt:lpstr>02_53</vt:lpstr>
      <vt:lpstr>02_60</vt:lpstr>
      <vt:lpstr>03_11</vt:lpstr>
      <vt:lpstr>03_20</vt:lpstr>
      <vt:lpstr>03_30</vt:lpstr>
      <vt:lpstr>03_42</vt:lpstr>
      <vt:lpstr>03_60</vt:lpstr>
      <vt:lpstr>03_70</vt:lpstr>
      <vt:lpstr>04_10</vt:lpstr>
      <vt:lpstr>04_20</vt:lpstr>
      <vt:lpstr>04_31</vt:lpstr>
      <vt:lpstr>04_40</vt:lpstr>
      <vt:lpstr>04_60</vt:lpstr>
      <vt:lpstr>04_70</vt:lpstr>
      <vt:lpstr>05_11</vt:lpstr>
      <vt:lpstr>05_20</vt:lpstr>
      <vt:lpstr>05_30</vt:lpstr>
      <vt:lpstr>05_40</vt:lpstr>
      <vt:lpstr>05_50</vt:lpstr>
      <vt:lpstr>05_61</vt:lpstr>
      <vt:lpstr>06_10</vt:lpstr>
      <vt:lpstr>06_20</vt:lpstr>
      <vt:lpstr>06_30</vt:lpstr>
      <vt:lpstr>06_40</vt:lpstr>
      <vt:lpstr>06_50</vt:lpstr>
      <vt:lpstr>06_60</vt:lpstr>
      <vt:lpstr>07_10</vt:lpstr>
      <vt:lpstr>07_11</vt:lpstr>
      <vt:lpstr>07_20</vt:lpstr>
      <vt:lpstr>07_30</vt:lpstr>
      <vt:lpstr>07_40</vt:lpstr>
      <vt:lpstr>07_50</vt:lpstr>
      <vt:lpstr>07_60</vt:lpstr>
      <vt:lpstr>08_10</vt:lpstr>
      <vt:lpstr>08_11</vt:lpstr>
      <vt:lpstr>08_20</vt:lpstr>
      <vt:lpstr>08_30</vt:lpstr>
      <vt:lpstr>08_40</vt:lpstr>
      <vt:lpstr>08_60</vt:lpstr>
      <vt:lpstr>09_10</vt:lpstr>
      <vt:lpstr>09_30</vt:lpstr>
      <vt:lpstr>09_40</vt:lpstr>
      <vt:lpstr>09_50</vt:lpstr>
      <vt:lpstr>09_60</vt:lpstr>
      <vt:lpstr>09_70</vt:lpstr>
      <vt:lpstr>10_10</vt:lpstr>
      <vt:lpstr>10_20</vt:lpstr>
      <vt:lpstr>10_30</vt:lpstr>
      <vt:lpstr>10_41</vt:lpstr>
      <vt:lpstr>10_50</vt:lpstr>
      <vt:lpstr>10_60</vt:lpstr>
      <vt:lpstr>11_11</vt:lpstr>
      <vt:lpstr>11_20</vt:lpstr>
      <vt:lpstr>11_32</vt:lpstr>
      <vt:lpstr>11_40</vt:lpstr>
      <vt:lpstr>11_52</vt:lpstr>
      <vt:lpstr>11_60</vt:lpstr>
      <vt:lpstr>12_10</vt:lpstr>
      <vt:lpstr>12_21</vt:lpstr>
      <vt:lpstr>12_31</vt:lpstr>
      <vt:lpstr>12_41</vt:lpstr>
      <vt:lpstr>12_51</vt:lpstr>
      <vt:lpstr>12_61</vt:lpstr>
      <vt:lpstr>13_10</vt:lpstr>
      <vt:lpstr>13_21</vt:lpstr>
      <vt:lpstr>13_31</vt:lpstr>
      <vt:lpstr>13_40</vt:lpstr>
      <vt:lpstr>13_50</vt:lpstr>
      <vt:lpstr>13_70</vt:lpstr>
      <vt:lpstr>14_10</vt:lpstr>
      <vt:lpstr>14_21</vt:lpstr>
      <vt:lpstr>14_30</vt:lpstr>
      <vt:lpstr>14_40</vt:lpstr>
      <vt:lpstr>14_51</vt:lpstr>
      <vt:lpstr>14_60</vt:lpstr>
      <vt:lpstr>15_11</vt:lpstr>
      <vt:lpstr>15_20</vt:lpstr>
      <vt:lpstr>15_42</vt:lpstr>
      <vt:lpstr>15_50</vt:lpstr>
      <vt:lpstr>15_60</vt:lpstr>
      <vt:lpstr>15_61</vt:lpstr>
      <vt:lpstr>16_10</vt:lpstr>
      <vt:lpstr>16_20</vt:lpstr>
      <vt:lpstr>16_30</vt:lpstr>
      <vt:lpstr>16_40</vt:lpstr>
      <vt:lpstr>16_50</vt:lpstr>
      <vt:lpstr>16_70</vt:lpstr>
      <vt:lpstr>17_10</vt:lpstr>
      <vt:lpstr>17_20</vt:lpstr>
      <vt:lpstr>17_31</vt:lpstr>
      <vt:lpstr>17_40</vt:lpstr>
      <vt:lpstr>17_50</vt:lpstr>
      <vt:lpstr>17_60</vt:lpstr>
      <vt:lpstr>SUMMARY STATISTICS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SDG indicator set 2025</dc:title>
  <dc:subject>Profile</dc:subject>
  <dc:creator>Vladica Janković</dc:creator>
  <cp:keywords>EU, SDG, statistics</cp:keywords>
  <cp:lastModifiedBy>Vladica</cp:lastModifiedBy>
  <dcterms:created xsi:type="dcterms:W3CDTF">2026-03-28T22:09:32Z</dcterms:created>
  <dcterms:modified xsi:type="dcterms:W3CDTF">2026-03-28T22:22:15Z</dcterms:modified>
  <cp:category>SDG tools</cp:category>
</cp:coreProperties>
</file>